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80" tabRatio="277" activeTab="0"/>
  </bookViews>
  <sheets>
    <sheet name="Summary" sheetId="1" r:id="rId1"/>
    <sheet name="Percentages" sheetId="2" r:id="rId2"/>
    <sheet name="Factors" sheetId="3" r:id="rId3"/>
  </sheets>
  <definedNames>
    <definedName name="_xlnm.Print_Area" localSheetId="0">'Summary'!$N$1:$T$94</definedName>
    <definedName name="_xlnm.Print_Titles" localSheetId="2">'Factors'!$1:$3</definedName>
  </definedNames>
  <calcPr fullCalcOnLoad="1"/>
</workbook>
</file>

<file path=xl/sharedStrings.xml><?xml version="1.0" encoding="utf-8"?>
<sst xmlns="http://schemas.openxmlformats.org/spreadsheetml/2006/main" count="782" uniqueCount="197">
  <si>
    <t>County</t>
  </si>
  <si>
    <t>Percent of</t>
  </si>
  <si>
    <t>Total</t>
  </si>
  <si>
    <t>Number</t>
  </si>
  <si>
    <t>Percent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</si>
  <si>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</si>
  <si>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</si>
  <si>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</si>
  <si>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</si>
  <si>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</si>
  <si>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</si>
  <si>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</si>
  <si>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</si>
  <si>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</si>
  <si>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</si>
  <si>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</si>
  <si>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</si>
  <si>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</si>
  <si>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</si>
  <si>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</si>
  <si>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</si>
  <si>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</si>
  <si>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</si>
  <si>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</si>
  <si>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</si>
  <si>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</si>
  <si>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</si>
  <si>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</si>
  <si>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</si>
  <si>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</si>
  <si>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</si>
  <si>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</si>
  <si>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</si>
  <si>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</si>
  <si>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McCormick</t>
  </si>
  <si>
    <t>Lee</t>
  </si>
  <si>
    <t>Lexington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</si>
  <si>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</si>
  <si>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</si>
  <si>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</si>
  <si>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</si>
  <si>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</si>
  <si>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</si>
  <si>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</si>
  <si>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</si>
  <si>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</si>
  <si>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</si>
  <si>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</si>
  <si>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</si>
  <si>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</si>
  <si>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Fairfield</t>
  </si>
  <si>
    <t>Students in Grades 1 to 3 Who Are Eligible</t>
  </si>
  <si>
    <t>For Free or Reduced Price Lunches</t>
  </si>
  <si>
    <t>Factor B</t>
  </si>
  <si>
    <t>Factor A</t>
  </si>
  <si>
    <t>Factor C</t>
  </si>
  <si>
    <t>Allocation</t>
  </si>
  <si>
    <t>% Allocated</t>
  </si>
  <si>
    <t>$ Allocated to</t>
  </si>
  <si>
    <t>Factor:</t>
  </si>
  <si>
    <t>Population</t>
  </si>
  <si>
    <t>Free Lunch</t>
  </si>
  <si>
    <t>per County</t>
  </si>
  <si>
    <t>Funding</t>
  </si>
  <si>
    <t>Quality and</t>
  </si>
  <si>
    <t>Feasibility</t>
  </si>
  <si>
    <t>Funds Remaining</t>
  </si>
  <si>
    <t>To Be Allocated</t>
  </si>
  <si>
    <t>Dollars to be Allocated by Formula:</t>
  </si>
  <si>
    <t>Formula Funding</t>
  </si>
  <si>
    <t>Total State Funds</t>
  </si>
  <si>
    <t>County per</t>
  </si>
  <si>
    <t xml:space="preserve">Percent of </t>
  </si>
  <si>
    <t>DHEC Division of Biostatistics</t>
  </si>
  <si>
    <t>Percentage:</t>
  </si>
  <si>
    <t>Ratio</t>
  </si>
  <si>
    <t>County Ratio/</t>
  </si>
  <si>
    <t>Sum of ratios</t>
  </si>
  <si>
    <t>Acceptable</t>
  </si>
  <si>
    <t>Quality</t>
  </si>
  <si>
    <t xml:space="preserve">of Formula &amp; </t>
  </si>
  <si>
    <t xml:space="preserve">Acceptable </t>
  </si>
  <si>
    <t xml:space="preserve">Award May Be </t>
  </si>
  <si>
    <t>Up To:</t>
  </si>
  <si>
    <t>Assumes High</t>
  </si>
  <si>
    <t>Total State Funds To Be Allocated to Counties:</t>
  </si>
  <si>
    <t>Based on Quality</t>
  </si>
  <si>
    <t>&amp; Feasibility</t>
  </si>
  <si>
    <t>Ready for 1st</t>
  </si>
  <si>
    <t>1st Grade</t>
  </si>
  <si>
    <t>in Grade 3</t>
  </si>
  <si>
    <t>Kids Count 1</t>
  </si>
  <si>
    <t>Kids Count 2</t>
  </si>
  <si>
    <t>Kids Count 6</t>
  </si>
  <si>
    <t>Kids Count 5</t>
  </si>
  <si>
    <t>Kids Count 3</t>
  </si>
  <si>
    <t>Kids Count 4</t>
  </si>
  <si>
    <t>Adj. %age</t>
  </si>
  <si>
    <t>Less than HS</t>
  </si>
  <si>
    <t xml:space="preserve">%age of Not </t>
  </si>
  <si>
    <t>%age of  Over Age</t>
  </si>
  <si>
    <t>Children in 3rd</t>
  </si>
  <si>
    <t>Weight</t>
  </si>
  <si>
    <t>%age of Low Birth</t>
  </si>
  <si>
    <t>%age of Mothers</t>
  </si>
  <si>
    <t>Factor A, Population Birth to 5</t>
  </si>
  <si>
    <t>Factor C, Average Per Capita Income</t>
  </si>
  <si>
    <t>Factor D.2. %age of Children Over Age in 3rd Grade</t>
  </si>
  <si>
    <t>Factor D.5 %age of Low birth weight infants</t>
  </si>
  <si>
    <t>Factor D.6 %age of Mothers with less than High School education</t>
  </si>
  <si>
    <t>Base funding for Acceptable Quality Proposal.</t>
  </si>
  <si>
    <t xml:space="preserve">Allocate 80% of funds based on formula factor weightings as follow:  </t>
  </si>
  <si>
    <t>Budget and Control Board</t>
  </si>
  <si>
    <t xml:space="preserve">This column is </t>
  </si>
  <si>
    <t xml:space="preserve">for comparison </t>
  </si>
  <si>
    <t>FY 05</t>
  </si>
  <si>
    <t xml:space="preserve">ACTUAL </t>
  </si>
  <si>
    <t>ALLOCATION</t>
  </si>
  <si>
    <t xml:space="preserve">FOR </t>
  </si>
  <si>
    <t>Average Per Capita Income</t>
  </si>
  <si>
    <t>FORMULA</t>
  </si>
  <si>
    <t>VARIANCE</t>
  </si>
  <si>
    <t>Counties</t>
  </si>
  <si>
    <t>Less</t>
  </si>
  <si>
    <t>Variance</t>
  </si>
  <si>
    <t>Formula</t>
  </si>
  <si>
    <t>Factor B, Children in Grades 1 to 3, Free/Reduced Lunch</t>
  </si>
  <si>
    <t>Comparison</t>
  </si>
  <si>
    <t>Quality and Feasibility - Remaining  funds.</t>
  </si>
  <si>
    <t>N/A</t>
  </si>
  <si>
    <t xml:space="preserve">Formula </t>
  </si>
  <si>
    <t>purpose only</t>
  </si>
  <si>
    <t>Factor D.1. % of Children Testing Not Ready for 1st Grade  N/A</t>
  </si>
  <si>
    <t>US Department of Commerce, BEA / RWM</t>
  </si>
  <si>
    <t xml:space="preserve">Births to Mothers with less than </t>
  </si>
  <si>
    <t>PASS Math</t>
  </si>
  <si>
    <t xml:space="preserve">Factor D.3  %age of 3rd Graders NOT MET on PASS ELA </t>
  </si>
  <si>
    <t>Factor D.4  %age of 3rd Graders NOT MET on PASS Math</t>
  </si>
  <si>
    <t>PASS ELA</t>
  </si>
  <si>
    <t>2010-2011</t>
  </si>
  <si>
    <t>Low Birthweight Infants</t>
  </si>
  <si>
    <t>High School Education, 2009, DHEC Biostatistics</t>
  </si>
  <si>
    <t>Children who are overage in grade 3</t>
  </si>
  <si>
    <t>YEAR</t>
  </si>
  <si>
    <t>Not Used</t>
  </si>
  <si>
    <t>Language</t>
  </si>
  <si>
    <t>PACT</t>
  </si>
  <si>
    <t>Low Birth</t>
  </si>
  <si>
    <t>of</t>
  </si>
  <si>
    <t>Income</t>
  </si>
  <si>
    <t>Capita</t>
  </si>
  <si>
    <t>FORMULA  ALLOCATION</t>
  </si>
  <si>
    <t>F A C T O R S</t>
  </si>
  <si>
    <t xml:space="preserve">FY 13 PROJECTED AMOUNTS AWARDED TO COUNTY PARTNERSHIPS </t>
  </si>
  <si>
    <t>FY 2013</t>
  </si>
  <si>
    <t>FILL IN TOTAL:  Fund 10 Allocated:</t>
  </si>
  <si>
    <t>COUNTIES IN BOLD WILL BE SUPPLEMENTED TO REACH MINIMUM ALLOCATON OF:</t>
  </si>
  <si>
    <t>Kids Count Data</t>
  </si>
  <si>
    <t>Percentage</t>
  </si>
  <si>
    <t>Maximum  County</t>
  </si>
  <si>
    <t>Total Available:</t>
  </si>
  <si>
    <t>South Carolina Counties</t>
  </si>
  <si>
    <t>Per Capita personal income</t>
  </si>
  <si>
    <t>FACTOR C</t>
  </si>
  <si>
    <t>FACTOR D (Item 2)</t>
  </si>
  <si>
    <t>FACTOR D (Item 6)</t>
  </si>
  <si>
    <t>FACTOR D (Item 5)</t>
  </si>
  <si>
    <t>FACTOR D (Item 4)</t>
  </si>
  <si>
    <t>FACTOR D (Item 3)</t>
  </si>
  <si>
    <t>State/</t>
  </si>
  <si>
    <t>FY 2014</t>
  </si>
  <si>
    <t xml:space="preserve">UPDATED:  </t>
  </si>
  <si>
    <t>SC First Steps Allocation Formula</t>
  </si>
  <si>
    <t>Per Capita</t>
  </si>
  <si>
    <t>Not Ready</t>
  </si>
  <si>
    <t>For</t>
  </si>
  <si>
    <t>Overage</t>
  </si>
  <si>
    <t>Children</t>
  </si>
  <si>
    <t>Mathematics</t>
  </si>
  <si>
    <t>School Edu.</t>
  </si>
  <si>
    <t>Than High</t>
  </si>
  <si>
    <t>Mothers Less</t>
  </si>
  <si>
    <t>Infants</t>
  </si>
  <si>
    <t>TOTAL</t>
  </si>
  <si>
    <t>Estimated number of Children under age 6</t>
  </si>
  <si>
    <t>LANGUAGE</t>
  </si>
  <si>
    <t>3rd Graders NOT MET on PASS ELA</t>
  </si>
  <si>
    <t>MATHEMATICS</t>
  </si>
  <si>
    <t>3rd Graders NOT MET on PASS</t>
  </si>
  <si>
    <t>2011-2012</t>
  </si>
  <si>
    <t>2009 Comparison</t>
  </si>
  <si>
    <t>Not Met</t>
  </si>
  <si>
    <t>P E R C E N T A G E S</t>
  </si>
  <si>
    <t>FORMUAL</t>
  </si>
  <si>
    <t>vs.</t>
  </si>
  <si>
    <r>
      <t xml:space="preserve">For  FY </t>
    </r>
    <r>
      <rPr>
        <b/>
        <u val="single"/>
        <sz val="14"/>
        <rFont val="Arial"/>
        <family val="2"/>
      </rPr>
      <t>2014</t>
    </r>
    <r>
      <rPr>
        <b/>
        <sz val="14"/>
        <rFont val="Arial"/>
        <family val="2"/>
      </rPr>
      <t xml:space="preserve">  FORMULA  ALLOCATION</t>
    </r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</si>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</sst>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8" formatCode="&quot;$&quot;#,##0"/>
    <numFmt numFmtId="172" formatCode="_(* #,##0_);_(* \(#,##0\);_(* &quot;-&quot;??_);_(@_)"/>
    <numFmt numFmtId="183" formatCode="_(&quot;$&quot;* #,##0_);_(&quot;$&quot;* \(#,##0\);_(&quot;$&quot;* &quot;-&quot;??_);_(@_)"/>
    <numFmt numFmtId="184" formatCode="0.0000%"/>
    <numFmt numFmtId="185" formatCode="mmm\ d\,\ yyyy"/>
  </numFmts>
  <fonts count="2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20"/>
      <name val="Arial Rounded MT Bold"/>
      <family val="2"/>
    </font>
    <font>
      <b/>
      <sz val="12"/>
      <name val="Arial Rounded MT Bold"/>
      <family val="2"/>
    </font>
    <font>
      <b/>
      <u val="single"/>
      <sz val="14"/>
      <name val="Arial"/>
      <family val="2"/>
    </font>
    <font>
      <b/>
      <sz val="10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sz val="12"/>
      <color rgb="FF000066"/>
      <name val="Arial"/>
      <family val="2"/>
    </font>
    <font>
      <sz val="11"/>
      <color theme="0"/>
      <name val="Arial Rounded MT Bold"/>
      <family val="2"/>
    </font>
    <font>
      <sz val="10"/>
      <color theme="0"/>
      <name val="Arial"/>
      <family val="2"/>
      <scheme val="minor"/>
    </font>
  </fonts>
  <fills count="20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double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392">
    <xf numFmtId="0" fontId="0" fillId="0" borderId="0" xfId="0"/>
    <xf numFmtId="0" fontId="0" fillId="0" borderId="0" xfId="0" applyBorder="1"/>
    <xf numFmtId="10" fontId="0" fillId="0" borderId="0" xfId="0" applyNumberFormat="1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4" fillId="2" borderId="2" xfId="0" applyFont="1" applyFill="1" applyBorder="1"/>
    <xf numFmtId="0" fontId="1" fillId="0" borderId="0" xfId="0" applyFont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10" fontId="0" fillId="3" borderId="4" xfId="0" applyNumberFormat="1" applyFill="1" applyBorder="1"/>
    <xf numFmtId="3" fontId="0" fillId="3" borderId="4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4" borderId="7" xfId="0" applyFont="1" applyFill="1" applyBorder="1"/>
    <xf numFmtId="0" fontId="7" fillId="4" borderId="0" xfId="0" applyFont="1" applyFill="1" applyBorder="1"/>
    <xf numFmtId="0" fontId="7" fillId="4" borderId="3" xfId="0" applyFont="1" applyFill="1" applyBorder="1"/>
    <xf numFmtId="0" fontId="7" fillId="4" borderId="8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7" fillId="4" borderId="9" xfId="0" applyFont="1" applyFill="1" applyBorder="1" applyAlignment="1">
      <alignment horizontal="center"/>
    </xf>
    <xf numFmtId="0" fontId="7" fillId="4" borderId="6" xfId="0" applyFont="1" applyFill="1" applyBorder="1" applyAlignment="1">
      <alignment/>
    </xf>
    <xf numFmtId="0" fontId="7" fillId="4" borderId="6" xfId="0" applyFont="1" applyFill="1" applyBorder="1" applyAlignment="1">
      <alignment horizontal="center"/>
    </xf>
    <xf numFmtId="168" fontId="0" fillId="4" borderId="4" xfId="0" applyNumberFormat="1" applyFont="1" applyFill="1" applyBorder="1" applyAlignment="1">
      <alignment horizontal="right" vertical="center" indent="1"/>
    </xf>
    <xf numFmtId="2" fontId="0" fillId="4" borderId="4" xfId="0" applyNumberFormat="1" applyFill="1" applyBorder="1"/>
    <xf numFmtId="0" fontId="0" fillId="4" borderId="3" xfId="0" applyFill="1" applyBorder="1"/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6" xfId="0" applyFont="1" applyFill="1" applyBorder="1"/>
    <xf numFmtId="0" fontId="0" fillId="6" borderId="4" xfId="22" applyNumberFormat="1" applyFont="1" applyFill="1" applyBorder="1" quotePrefix="1">
      <alignment/>
      <protection/>
    </xf>
    <xf numFmtId="0" fontId="1" fillId="7" borderId="10" xfId="0" applyFont="1" applyFill="1" applyBorder="1"/>
    <xf numFmtId="0" fontId="1" fillId="7" borderId="3" xfId="0" applyFont="1" applyFill="1" applyBorder="1"/>
    <xf numFmtId="0" fontId="1" fillId="7" borderId="9" xfId="0" applyFont="1" applyFill="1" applyBorder="1"/>
    <xf numFmtId="0" fontId="1" fillId="7" borderId="5" xfId="0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6" xfId="0" applyFont="1" applyFill="1" applyBorder="1"/>
    <xf numFmtId="0" fontId="0" fillId="7" borderId="11" xfId="0" applyFill="1" applyBorder="1"/>
    <xf numFmtId="10" fontId="0" fillId="7" borderId="4" xfId="0" applyNumberFormat="1" applyFill="1" applyBorder="1"/>
    <xf numFmtId="0" fontId="1" fillId="8" borderId="5" xfId="0" applyFont="1" applyFill="1" applyBorder="1"/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1" fillId="8" borderId="6" xfId="0" applyFont="1" applyFill="1" applyBorder="1"/>
    <xf numFmtId="0" fontId="0" fillId="8" borderId="11" xfId="0" applyFill="1" applyBorder="1"/>
    <xf numFmtId="0" fontId="0" fillId="8" borderId="12" xfId="0" applyFont="1" applyFill="1" applyBorder="1" applyAlignment="1">
      <alignment horizontal="right" vertical="center" wrapText="1"/>
    </xf>
    <xf numFmtId="10" fontId="0" fillId="8" borderId="4" xfId="0" applyNumberFormat="1" applyFill="1" applyBorder="1"/>
    <xf numFmtId="0" fontId="5" fillId="0" borderId="13" xfId="0" applyFont="1" applyBorder="1"/>
    <xf numFmtId="0" fontId="5" fillId="0" borderId="14" xfId="0" applyFont="1" applyBorder="1"/>
    <xf numFmtId="0" fontId="5" fillId="0" borderId="10" xfId="0" applyFont="1" applyBorder="1"/>
    <xf numFmtId="0" fontId="1" fillId="5" borderId="5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right" vertical="center" wrapText="1"/>
    </xf>
    <xf numFmtId="3" fontId="0" fillId="5" borderId="12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Fill="1" applyBorder="1"/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7" borderId="4" xfId="0" applyNumberFormat="1" applyFont="1" applyFill="1" applyBorder="1" quotePrefix="1"/>
    <xf numFmtId="0" fontId="1" fillId="0" borderId="0" xfId="0" applyNumberFormat="1" applyFont="1"/>
    <xf numFmtId="0" fontId="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9" fontId="7" fillId="9" borderId="1" xfId="0" applyNumberFormat="1" applyFont="1" applyFill="1" applyBorder="1" applyAlignment="1">
      <alignment horizontal="center"/>
    </xf>
    <xf numFmtId="9" fontId="7" fillId="10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3" fontId="0" fillId="0" borderId="0" xfId="0" applyNumberFormat="1" applyBorder="1"/>
    <xf numFmtId="0" fontId="0" fillId="4" borderId="15" xfId="0" applyFill="1" applyBorder="1"/>
    <xf numFmtId="0" fontId="0" fillId="4" borderId="16" xfId="0" applyFill="1" applyBorder="1"/>
    <xf numFmtId="0" fontId="7" fillId="4" borderId="17" xfId="0" applyFont="1" applyFill="1" applyBorder="1"/>
    <xf numFmtId="0" fontId="7" fillId="4" borderId="18" xfId="0" applyFont="1" applyFill="1" applyBorder="1"/>
    <xf numFmtId="0" fontId="7" fillId="4" borderId="19" xfId="0" applyFont="1" applyFill="1" applyBorder="1"/>
    <xf numFmtId="0" fontId="7" fillId="4" borderId="20" xfId="0" applyFont="1" applyFill="1" applyBorder="1"/>
    <xf numFmtId="0" fontId="7" fillId="4" borderId="16" xfId="0" applyFont="1" applyFill="1" applyBorder="1"/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/>
    <xf numFmtId="0" fontId="7" fillId="4" borderId="23" xfId="0" applyFont="1" applyFill="1" applyBorder="1" applyAlignment="1">
      <alignment horizontal="center"/>
    </xf>
    <xf numFmtId="0" fontId="0" fillId="4" borderId="24" xfId="0" applyFill="1" applyBorder="1"/>
    <xf numFmtId="10" fontId="0" fillId="4" borderId="25" xfId="0" applyNumberFormat="1" applyFill="1" applyBorder="1"/>
    <xf numFmtId="0" fontId="0" fillId="4" borderId="26" xfId="0" applyFill="1" applyBorder="1"/>
    <xf numFmtId="0" fontId="1" fillId="5" borderId="17" xfId="0" applyFont="1" applyFill="1" applyBorder="1"/>
    <xf numFmtId="0" fontId="1" fillId="5" borderId="27" xfId="0" applyFont="1" applyFill="1" applyBorder="1" applyAlignment="1">
      <alignment horizontal="center"/>
    </xf>
    <xf numFmtId="0" fontId="1" fillId="5" borderId="19" xfId="0" applyFont="1" applyFill="1" applyBorder="1"/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/>
    <xf numFmtId="0" fontId="0" fillId="5" borderId="26" xfId="0" applyFill="1" applyBorder="1"/>
    <xf numFmtId="10" fontId="0" fillId="5" borderId="25" xfId="0" applyNumberFormat="1" applyFill="1" applyBorder="1"/>
    <xf numFmtId="0" fontId="1" fillId="6" borderId="17" xfId="0" applyFont="1" applyFill="1" applyBorder="1"/>
    <xf numFmtId="0" fontId="1" fillId="6" borderId="21" xfId="0" applyFont="1" applyFill="1" applyBorder="1" applyAlignment="1">
      <alignment horizontal="center"/>
    </xf>
    <xf numFmtId="0" fontId="1" fillId="6" borderId="19" xfId="0" applyFont="1" applyFill="1" applyBorder="1"/>
    <xf numFmtId="0" fontId="1" fillId="6" borderId="22" xfId="0" applyFont="1" applyFill="1" applyBorder="1"/>
    <xf numFmtId="0" fontId="0" fillId="6" borderId="26" xfId="0" applyFill="1" applyBorder="1"/>
    <xf numFmtId="10" fontId="0" fillId="6" borderId="25" xfId="0" applyNumberFormat="1" applyFill="1" applyBorder="1"/>
    <xf numFmtId="0" fontId="0" fillId="3" borderId="24" xfId="0" applyFill="1" applyBorder="1"/>
    <xf numFmtId="0" fontId="1" fillId="3" borderId="16" xfId="0" applyFont="1" applyFill="1" applyBorder="1" applyAlignment="1">
      <alignment horizontal="center"/>
    </xf>
    <xf numFmtId="0" fontId="1" fillId="3" borderId="19" xfId="0" applyFont="1" applyFill="1" applyBorder="1"/>
    <xf numFmtId="0" fontId="0" fillId="3" borderId="21" xfId="0" applyFill="1" applyBorder="1" applyAlignment="1">
      <alignment horizontal="center"/>
    </xf>
    <xf numFmtId="0" fontId="1" fillId="3" borderId="22" xfId="0" applyFont="1" applyFill="1" applyBorder="1"/>
    <xf numFmtId="0" fontId="0" fillId="3" borderId="23" xfId="0" applyFill="1" applyBorder="1" applyAlignment="1">
      <alignment horizontal="center"/>
    </xf>
    <xf numFmtId="0" fontId="0" fillId="3" borderId="28" xfId="0" applyFill="1" applyBorder="1"/>
    <xf numFmtId="0" fontId="0" fillId="3" borderId="23" xfId="0" applyFill="1" applyBorder="1"/>
    <xf numFmtId="3" fontId="0" fillId="3" borderId="25" xfId="0" applyNumberFormat="1" applyFill="1" applyBorder="1"/>
    <xf numFmtId="0" fontId="1" fillId="8" borderId="6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9" fillId="0" borderId="0" xfId="0" applyFont="1" applyAlignment="1">
      <alignment horizontal="center"/>
    </xf>
    <xf numFmtId="0" fontId="7" fillId="0" borderId="0" xfId="0" applyFont="1"/>
    <xf numFmtId="183" fontId="7" fillId="0" borderId="0" xfId="16" applyNumberFormat="1" applyFont="1"/>
    <xf numFmtId="0" fontId="7" fillId="0" borderId="29" xfId="0" applyFont="1" applyBorder="1"/>
    <xf numFmtId="183" fontId="7" fillId="11" borderId="29" xfId="16" applyNumberFormat="1" applyFont="1" applyFill="1" applyBorder="1"/>
    <xf numFmtId="183" fontId="7" fillId="0" borderId="29" xfId="16" applyNumberFormat="1" applyFont="1" applyBorder="1"/>
    <xf numFmtId="183" fontId="4" fillId="12" borderId="29" xfId="16" applyNumberFormat="1" applyFont="1" applyFill="1" applyBorder="1"/>
    <xf numFmtId="164" fontId="7" fillId="0" borderId="0" xfId="0" applyNumberFormat="1" applyFont="1"/>
    <xf numFmtId="0" fontId="4" fillId="2" borderId="30" xfId="0" applyFont="1" applyFill="1" applyBorder="1"/>
    <xf numFmtId="168" fontId="4" fillId="2" borderId="31" xfId="0" applyNumberFormat="1" applyFont="1" applyFill="1" applyBorder="1"/>
    <xf numFmtId="9" fontId="5" fillId="0" borderId="0" xfId="0" applyNumberFormat="1" applyFont="1"/>
    <xf numFmtId="44" fontId="5" fillId="0" borderId="0" xfId="16" applyFont="1"/>
    <xf numFmtId="9" fontId="7" fillId="0" borderId="0" xfId="0" applyNumberFormat="1" applyFont="1"/>
    <xf numFmtId="168" fontId="5" fillId="0" borderId="0" xfId="0" applyNumberFormat="1" applyFont="1"/>
    <xf numFmtId="44" fontId="5" fillId="0" borderId="3" xfId="16" applyFont="1" applyBorder="1"/>
    <xf numFmtId="9" fontId="5" fillId="0" borderId="0" xfId="0" applyNumberFormat="1" applyFont="1" applyBorder="1"/>
    <xf numFmtId="44" fontId="5" fillId="0" borderId="0" xfId="16" applyFont="1" applyBorder="1"/>
    <xf numFmtId="0" fontId="5" fillId="0" borderId="0" xfId="0" applyFont="1" applyBorder="1" applyProtection="1">
      <protection/>
    </xf>
    <xf numFmtId="44" fontId="5" fillId="0" borderId="32" xfId="16" applyFont="1" applyBorder="1" applyProtection="1">
      <protection/>
    </xf>
    <xf numFmtId="164" fontId="5" fillId="0" borderId="0" xfId="0" applyNumberFormat="1" applyFont="1"/>
    <xf numFmtId="0" fontId="5" fillId="0" borderId="5" xfId="0" applyFont="1" applyBorder="1"/>
    <xf numFmtId="0" fontId="5" fillId="10" borderId="5" xfId="0" applyFont="1" applyFill="1" applyBorder="1"/>
    <xf numFmtId="0" fontId="5" fillId="0" borderId="1" xfId="0" applyFont="1" applyBorder="1"/>
    <xf numFmtId="0" fontId="5" fillId="10" borderId="1" xfId="0" applyFont="1" applyFill="1" applyBorder="1"/>
    <xf numFmtId="10" fontId="5" fillId="0" borderId="1" xfId="0" applyNumberFormat="1" applyFont="1" applyBorder="1"/>
    <xf numFmtId="44" fontId="5" fillId="0" borderId="1" xfId="16" applyFont="1" applyBorder="1"/>
    <xf numFmtId="44" fontId="5" fillId="10" borderId="1" xfId="16" applyFont="1" applyFill="1" applyBorder="1"/>
    <xf numFmtId="0" fontId="5" fillId="0" borderId="10" xfId="0" applyFont="1" applyBorder="1" applyProtection="1">
      <protection/>
    </xf>
    <xf numFmtId="0" fontId="5" fillId="0" borderId="3" xfId="0" applyFont="1" applyBorder="1" applyProtection="1">
      <protection/>
    </xf>
    <xf numFmtId="183" fontId="7" fillId="4" borderId="31" xfId="16" applyNumberFormat="1" applyFont="1" applyFill="1" applyBorder="1" applyProtection="1">
      <protection/>
    </xf>
    <xf numFmtId="0" fontId="5" fillId="0" borderId="0" xfId="0" applyFont="1" applyProtection="1">
      <protection/>
    </xf>
    <xf numFmtId="0" fontId="5" fillId="0" borderId="9" xfId="0" applyFont="1" applyBorder="1"/>
    <xf numFmtId="0" fontId="5" fillId="0" borderId="6" xfId="0" applyFont="1" applyBorder="1"/>
    <xf numFmtId="0" fontId="5" fillId="11" borderId="1" xfId="0" applyFont="1" applyFill="1" applyBorder="1"/>
    <xf numFmtId="0" fontId="5" fillId="11" borderId="5" xfId="0" applyFont="1" applyFill="1" applyBorder="1"/>
    <xf numFmtId="0" fontId="5" fillId="0" borderId="33" xfId="0" applyFont="1" applyBorder="1"/>
    <xf numFmtId="6" fontId="5" fillId="0" borderId="1" xfId="0" applyNumberFormat="1" applyFont="1" applyBorder="1" applyAlignment="1">
      <alignment horizontal="left"/>
    </xf>
    <xf numFmtId="9" fontId="5" fillId="11" borderId="1" xfId="0" applyNumberFormat="1" applyFont="1" applyFill="1" applyBorder="1"/>
    <xf numFmtId="9" fontId="5" fillId="0" borderId="1" xfId="0" applyNumberFormat="1" applyFont="1" applyBorder="1"/>
    <xf numFmtId="164" fontId="5" fillId="0" borderId="1" xfId="0" applyNumberFormat="1" applyFont="1" applyBorder="1"/>
    <xf numFmtId="183" fontId="5" fillId="11" borderId="1" xfId="16" applyNumberFormat="1" applyFont="1" applyFill="1" applyBorder="1"/>
    <xf numFmtId="183" fontId="5" fillId="0" borderId="1" xfId="16" applyNumberFormat="1" applyFont="1" applyBorder="1"/>
    <xf numFmtId="164" fontId="5" fillId="11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4" xfId="0" applyFont="1" applyBorder="1"/>
    <xf numFmtId="183" fontId="5" fillId="11" borderId="4" xfId="16" applyNumberFormat="1" applyFont="1" applyFill="1" applyBorder="1"/>
    <xf numFmtId="183" fontId="5" fillId="0" borderId="4" xfId="16" applyNumberFormat="1" applyFont="1" applyBorder="1"/>
    <xf numFmtId="183" fontId="5" fillId="0" borderId="6" xfId="16" applyNumberFormat="1" applyFont="1" applyBorder="1"/>
    <xf numFmtId="183" fontId="5" fillId="10" borderId="4" xfId="16" applyNumberFormat="1" applyFont="1" applyFill="1" applyBorder="1"/>
    <xf numFmtId="10" fontId="5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NumberFormat="1" applyFont="1"/>
    <xf numFmtId="0" fontId="5" fillId="0" borderId="3" xfId="0" applyFont="1" applyBorder="1"/>
    <xf numFmtId="10" fontId="5" fillId="0" borderId="4" xfId="0" applyNumberFormat="1" applyFont="1" applyBorder="1"/>
    <xf numFmtId="10" fontId="5" fillId="0" borderId="4" xfId="18" applyNumberFormat="1" applyFont="1" applyBorder="1"/>
    <xf numFmtId="0" fontId="5" fillId="4" borderId="1" xfId="0" applyFont="1" applyFill="1" applyBorder="1" applyAlignment="1">
      <alignment horizontal="center"/>
    </xf>
    <xf numFmtId="0" fontId="5" fillId="10" borderId="6" xfId="0" applyFont="1" applyFill="1" applyBorder="1"/>
    <xf numFmtId="0" fontId="5" fillId="0" borderId="0" xfId="0" applyFont="1" applyFill="1" applyBorder="1"/>
    <xf numFmtId="10" fontId="5" fillId="0" borderId="14" xfId="0" applyNumberFormat="1" applyFont="1" applyBorder="1"/>
    <xf numFmtId="0" fontId="5" fillId="4" borderId="5" xfId="0" applyFont="1" applyFill="1" applyBorder="1" applyAlignment="1">
      <alignment horizontal="center"/>
    </xf>
    <xf numFmtId="0" fontId="4" fillId="12" borderId="3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13" borderId="4" xfId="0" applyNumberFormat="1" applyFont="1" applyFill="1" applyBorder="1" quotePrefix="1"/>
    <xf numFmtId="0" fontId="1" fillId="13" borderId="24" xfId="0" applyFont="1" applyFill="1" applyBorder="1"/>
    <xf numFmtId="0" fontId="1" fillId="13" borderId="3" xfId="0" applyFont="1" applyFill="1" applyBorder="1"/>
    <xf numFmtId="0" fontId="1" fillId="13" borderId="16" xfId="0" applyFont="1" applyFill="1" applyBorder="1"/>
    <xf numFmtId="0" fontId="1" fillId="13" borderId="19" xfId="0" applyFont="1" applyFill="1" applyBorder="1"/>
    <xf numFmtId="0" fontId="1" fillId="13" borderId="1" xfId="0" applyFont="1" applyFill="1" applyBorder="1" applyAlignment="1">
      <alignment horizontal="center"/>
    </xf>
    <xf numFmtId="0" fontId="1" fillId="13" borderId="27" xfId="0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/>
    </xf>
    <xf numFmtId="0" fontId="1" fillId="13" borderId="22" xfId="0" applyFont="1" applyFill="1" applyBorder="1"/>
    <xf numFmtId="0" fontId="1" fillId="13" borderId="6" xfId="0" applyFont="1" applyFill="1" applyBorder="1"/>
    <xf numFmtId="0" fontId="1" fillId="13" borderId="23" xfId="0" applyFont="1" applyFill="1" applyBorder="1" applyAlignment="1">
      <alignment horizontal="center"/>
    </xf>
    <xf numFmtId="0" fontId="0" fillId="13" borderId="28" xfId="0" applyFill="1" applyBorder="1"/>
    <xf numFmtId="10" fontId="0" fillId="13" borderId="25" xfId="0" applyNumberFormat="1" applyFill="1" applyBorder="1"/>
    <xf numFmtId="0" fontId="1" fillId="11" borderId="10" xfId="0" applyFont="1" applyFill="1" applyBorder="1"/>
    <xf numFmtId="0" fontId="1" fillId="11" borderId="3" xfId="0" applyFont="1" applyFill="1" applyBorder="1"/>
    <xf numFmtId="0" fontId="1" fillId="11" borderId="9" xfId="0" applyFont="1" applyFill="1" applyBorder="1"/>
    <xf numFmtId="0" fontId="1" fillId="11" borderId="5" xfId="0" applyFont="1" applyFill="1" applyBorder="1"/>
    <xf numFmtId="0" fontId="1" fillId="11" borderId="5" xfId="0" applyFont="1" applyFill="1" applyBorder="1" applyAlignment="1">
      <alignment horizontal="center"/>
    </xf>
    <xf numFmtId="0" fontId="1" fillId="11" borderId="1" xfId="0" applyFont="1" applyFill="1" applyBorder="1"/>
    <xf numFmtId="0" fontId="1" fillId="11" borderId="1" xfId="0" applyFont="1" applyFill="1" applyBorder="1" applyAlignment="1">
      <alignment horizontal="center"/>
    </xf>
    <xf numFmtId="0" fontId="1" fillId="11" borderId="6" xfId="0" applyFont="1" applyFill="1" applyBorder="1"/>
    <xf numFmtId="0" fontId="1" fillId="11" borderId="6" xfId="0" applyFont="1" applyFill="1" applyBorder="1" applyAlignment="1">
      <alignment horizontal="center"/>
    </xf>
    <xf numFmtId="0" fontId="0" fillId="11" borderId="11" xfId="0" applyFill="1" applyBorder="1"/>
    <xf numFmtId="0" fontId="0" fillId="11" borderId="4" xfId="0" applyNumberFormat="1" applyFont="1" applyFill="1" applyBorder="1" quotePrefix="1"/>
    <xf numFmtId="10" fontId="0" fillId="11" borderId="4" xfId="0" applyNumberFormat="1" applyFill="1" applyBorder="1"/>
    <xf numFmtId="0" fontId="0" fillId="4" borderId="26" xfId="0" applyFont="1" applyFill="1" applyBorder="1"/>
    <xf numFmtId="10" fontId="0" fillId="3" borderId="4" xfId="0" applyNumberFormat="1" applyFont="1" applyFill="1" applyBorder="1"/>
    <xf numFmtId="0" fontId="0" fillId="3" borderId="28" xfId="0" applyFont="1" applyFill="1" applyBorder="1"/>
    <xf numFmtId="0" fontId="0" fillId="8" borderId="11" xfId="0" applyFont="1" applyFill="1" applyBorder="1"/>
    <xf numFmtId="0" fontId="0" fillId="5" borderId="26" xfId="0" applyFont="1" applyFill="1" applyBorder="1"/>
    <xf numFmtId="10" fontId="0" fillId="6" borderId="25" xfId="0" applyNumberFormat="1" applyFont="1" applyFill="1" applyBorder="1"/>
    <xf numFmtId="0" fontId="0" fillId="6" borderId="26" xfId="0" applyFont="1" applyFill="1" applyBorder="1"/>
    <xf numFmtId="10" fontId="0" fillId="7" borderId="4" xfId="0" applyNumberFormat="1" applyFont="1" applyFill="1" applyBorder="1"/>
    <xf numFmtId="0" fontId="0" fillId="7" borderId="11" xfId="0" applyFont="1" applyFill="1" applyBorder="1"/>
    <xf numFmtId="0" fontId="0" fillId="11" borderId="11" xfId="0" applyFont="1" applyFill="1" applyBorder="1"/>
    <xf numFmtId="0" fontId="0" fillId="13" borderId="28" xfId="0" applyFont="1" applyFill="1" applyBorder="1"/>
    <xf numFmtId="10" fontId="13" fillId="0" borderId="4" xfId="18" applyNumberFormat="1" applyFont="1" applyBorder="1"/>
    <xf numFmtId="184" fontId="5" fillId="4" borderId="4" xfId="0" applyNumberFormat="1" applyFont="1" applyFill="1" applyBorder="1"/>
    <xf numFmtId="184" fontId="14" fillId="14" borderId="29" xfId="0" applyNumberFormat="1" applyFont="1" applyFill="1" applyBorder="1"/>
    <xf numFmtId="0" fontId="15" fillId="4" borderId="3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85" fontId="15" fillId="4" borderId="31" xfId="0" applyNumberFormat="1" applyFont="1" applyFill="1" applyBorder="1" applyAlignment="1">
      <alignment horizontal="center"/>
    </xf>
    <xf numFmtId="0" fontId="1" fillId="0" borderId="0" xfId="0" applyFont="1"/>
    <xf numFmtId="10" fontId="5" fillId="6" borderId="4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0" fontId="5" fillId="3" borderId="4" xfId="0" applyNumberFormat="1" applyFont="1" applyFill="1" applyBorder="1"/>
    <xf numFmtId="0" fontId="5" fillId="0" borderId="0" xfId="0" applyFont="1" applyFill="1"/>
    <xf numFmtId="0" fontId="6" fillId="0" borderId="29" xfId="0" applyFont="1" applyBorder="1"/>
    <xf numFmtId="10" fontId="6" fillId="3" borderId="29" xfId="0" applyNumberFormat="1" applyFont="1" applyFill="1" applyBorder="1"/>
    <xf numFmtId="10" fontId="6" fillId="0" borderId="29" xfId="0" applyNumberFormat="1" applyFont="1" applyBorder="1"/>
    <xf numFmtId="0" fontId="6" fillId="0" borderId="0" xfId="0" applyFont="1"/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10" fontId="6" fillId="6" borderId="29" xfId="0" applyNumberFormat="1" applyFont="1" applyFill="1" applyBorder="1"/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0" fontId="5" fillId="4" borderId="4" xfId="0" applyNumberFormat="1" applyFont="1" applyFill="1" applyBorder="1"/>
    <xf numFmtId="10" fontId="6" fillId="4" borderId="29" xfId="0" applyNumberFormat="1" applyFont="1" applyFill="1" applyBorder="1"/>
    <xf numFmtId="0" fontId="16" fillId="15" borderId="35" xfId="0" applyFont="1" applyFill="1" applyBorder="1" applyAlignment="1">
      <alignment horizontal="center"/>
    </xf>
    <xf numFmtId="0" fontId="16" fillId="15" borderId="34" xfId="0" applyFont="1" applyFill="1" applyBorder="1" applyAlignment="1">
      <alignment horizontal="center"/>
    </xf>
    <xf numFmtId="0" fontId="16" fillId="15" borderId="36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10" fontId="5" fillId="13" borderId="4" xfId="0" applyNumberFormat="1" applyFont="1" applyFill="1" applyBorder="1"/>
    <xf numFmtId="10" fontId="6" fillId="13" borderId="29" xfId="0" applyNumberFormat="1" applyFont="1" applyFill="1" applyBorder="1"/>
    <xf numFmtId="10" fontId="5" fillId="7" borderId="4" xfId="0" applyNumberFormat="1" applyFont="1" applyFill="1" applyBorder="1"/>
    <xf numFmtId="10" fontId="6" fillId="7" borderId="29" xfId="0" applyNumberFormat="1" applyFont="1" applyFill="1" applyBorder="1"/>
    <xf numFmtId="10" fontId="5" fillId="11" borderId="4" xfId="0" applyNumberFormat="1" applyFont="1" applyFill="1" applyBorder="1"/>
    <xf numFmtId="10" fontId="6" fillId="11" borderId="29" xfId="0" applyNumberFormat="1" applyFont="1" applyFill="1" applyBorder="1"/>
    <xf numFmtId="10" fontId="5" fillId="8" borderId="4" xfId="0" applyNumberFormat="1" applyFont="1" applyFill="1" applyBorder="1"/>
    <xf numFmtId="10" fontId="6" fillId="8" borderId="29" xfId="0" applyNumberFormat="1" applyFont="1" applyFill="1" applyBorder="1"/>
    <xf numFmtId="0" fontId="1" fillId="5" borderId="6" xfId="0" applyFont="1" applyFill="1" applyBorder="1" applyAlignment="1">
      <alignment horizontal="center"/>
    </xf>
    <xf numFmtId="10" fontId="5" fillId="5" borderId="4" xfId="0" applyNumberFormat="1" applyFont="1" applyFill="1" applyBorder="1"/>
    <xf numFmtId="10" fontId="6" fillId="5" borderId="29" xfId="0" applyNumberFormat="1" applyFont="1" applyFill="1" applyBorder="1"/>
    <xf numFmtId="0" fontId="1" fillId="8" borderId="5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3" fontId="0" fillId="3" borderId="4" xfId="0" applyNumberFormat="1" applyFont="1" applyFill="1" applyBorder="1" applyAlignment="1">
      <alignment horizontal="right" vertical="center" wrapText="1" indent="2"/>
    </xf>
    <xf numFmtId="3" fontId="0" fillId="7" borderId="4" xfId="0" applyNumberFormat="1" applyFont="1" applyFill="1" applyBorder="1" quotePrefix="1"/>
    <xf numFmtId="3" fontId="0" fillId="6" borderId="4" xfId="22" applyNumberFormat="1" applyFont="1" applyFill="1" applyBorder="1" quotePrefix="1">
      <alignment/>
      <protection/>
    </xf>
    <xf numFmtId="3" fontId="0" fillId="13" borderId="4" xfId="0" applyNumberFormat="1" applyFont="1" applyFill="1" applyBorder="1" quotePrefix="1"/>
    <xf numFmtId="3" fontId="0" fillId="11" borderId="4" xfId="0" applyNumberFormat="1" applyFont="1" applyFill="1" applyBorder="1" quotePrefix="1"/>
    <xf numFmtId="10" fontId="5" fillId="0" borderId="5" xfId="18" applyNumberFormat="1" applyFont="1" applyBorder="1"/>
    <xf numFmtId="10" fontId="7" fillId="11" borderId="31" xfId="0" applyNumberFormat="1" applyFont="1" applyFill="1" applyBorder="1"/>
    <xf numFmtId="0" fontId="14" fillId="16" borderId="1" xfId="0" applyFont="1" applyFill="1" applyBorder="1" applyAlignment="1">
      <alignment horizontal="center"/>
    </xf>
    <xf numFmtId="0" fontId="14" fillId="17" borderId="5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4" fillId="17" borderId="6" xfId="0" applyFont="1" applyFill="1" applyBorder="1" applyAlignment="1">
      <alignment horizontal="center"/>
    </xf>
    <xf numFmtId="183" fontId="14" fillId="17" borderId="29" xfId="16" applyNumberFormat="1" applyFont="1" applyFill="1" applyBorder="1"/>
    <xf numFmtId="10" fontId="14" fillId="17" borderId="37" xfId="0" applyNumberFormat="1" applyFont="1" applyFill="1" applyBorder="1"/>
    <xf numFmtId="0" fontId="7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5" fillId="5" borderId="6" xfId="0" applyFont="1" applyFill="1" applyBorder="1"/>
    <xf numFmtId="183" fontId="17" fillId="5" borderId="4" xfId="16" applyNumberFormat="1" applyFont="1" applyFill="1" applyBorder="1"/>
    <xf numFmtId="0" fontId="7" fillId="5" borderId="1" xfId="0" applyFont="1" applyFill="1" applyBorder="1"/>
    <xf numFmtId="0" fontId="7" fillId="5" borderId="6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4" fillId="12" borderId="38" xfId="0" applyFont="1" applyFill="1" applyBorder="1" applyAlignment="1">
      <alignment horizontal="center"/>
    </xf>
    <xf numFmtId="0" fontId="7" fillId="4" borderId="8" xfId="0" applyFont="1" applyFill="1" applyBorder="1"/>
    <xf numFmtId="0" fontId="18" fillId="18" borderId="2" xfId="0" applyFont="1" applyFill="1" applyBorder="1" applyAlignment="1">
      <alignment horizontal="right"/>
    </xf>
    <xf numFmtId="183" fontId="18" fillId="18" borderId="30" xfId="16" applyNumberFormat="1" applyFont="1" applyFill="1" applyBorder="1"/>
    <xf numFmtId="0" fontId="7" fillId="3" borderId="39" xfId="0" applyFont="1" applyFill="1" applyBorder="1" applyAlignment="1">
      <alignment horizontal="right" vertical="center"/>
    </xf>
    <xf numFmtId="3" fontId="7" fillId="3" borderId="40" xfId="0" applyNumberFormat="1" applyFont="1" applyFill="1" applyBorder="1" applyAlignment="1">
      <alignment vertical="center"/>
    </xf>
    <xf numFmtId="10" fontId="7" fillId="3" borderId="40" xfId="0" applyNumberFormat="1" applyFont="1" applyFill="1" applyBorder="1" applyAlignment="1">
      <alignment vertical="center"/>
    </xf>
    <xf numFmtId="3" fontId="5" fillId="3" borderId="41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7" fillId="6" borderId="39" xfId="0" applyFont="1" applyFill="1" applyBorder="1" applyAlignment="1">
      <alignment horizontal="right" vertical="center"/>
    </xf>
    <xf numFmtId="41" fontId="7" fillId="6" borderId="40" xfId="18" applyNumberFormat="1" applyFont="1" applyFill="1" applyBorder="1" applyAlignment="1">
      <alignment vertical="center"/>
    </xf>
    <xf numFmtId="10" fontId="7" fillId="6" borderId="4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13" borderId="39" xfId="0" applyFont="1" applyFill="1" applyBorder="1" applyAlignment="1">
      <alignment horizontal="right" vertical="center"/>
    </xf>
    <xf numFmtId="37" fontId="8" fillId="13" borderId="40" xfId="18" applyNumberFormat="1" applyFont="1" applyFill="1" applyBorder="1" applyAlignment="1">
      <alignment horizontal="right" vertical="center" wrapText="1"/>
    </xf>
    <xf numFmtId="10" fontId="7" fillId="13" borderId="41" xfId="0" applyNumberFormat="1" applyFont="1" applyFill="1" applyBorder="1" applyAlignment="1">
      <alignment vertical="center"/>
    </xf>
    <xf numFmtId="0" fontId="7" fillId="4" borderId="42" xfId="0" applyFont="1" applyFill="1" applyBorder="1" applyAlignment="1">
      <alignment vertical="center"/>
    </xf>
    <xf numFmtId="183" fontId="7" fillId="4" borderId="40" xfId="16" applyNumberFormat="1" applyFont="1" applyFill="1" applyBorder="1" applyAlignment="1">
      <alignment vertical="center"/>
    </xf>
    <xf numFmtId="2" fontId="7" fillId="4" borderId="40" xfId="0" applyNumberFormat="1" applyFont="1" applyFill="1" applyBorder="1" applyAlignment="1">
      <alignment vertical="center"/>
    </xf>
    <xf numFmtId="10" fontId="7" fillId="4" borderId="41" xfId="0" applyNumberFormat="1" applyFont="1" applyFill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7" fillId="7" borderId="29" xfId="0" applyFont="1" applyFill="1" applyBorder="1" applyAlignment="1">
      <alignment horizontal="right" vertical="center"/>
    </xf>
    <xf numFmtId="37" fontId="8" fillId="7" borderId="29" xfId="18" applyNumberFormat="1" applyFont="1" applyFill="1" applyBorder="1" applyAlignment="1">
      <alignment horizontal="right" vertical="center" wrapText="1"/>
    </xf>
    <xf numFmtId="10" fontId="7" fillId="7" borderId="29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11" borderId="4" xfId="0" applyFont="1" applyFill="1" applyBorder="1" applyAlignment="1">
      <alignment horizontal="right" vertical="center"/>
    </xf>
    <xf numFmtId="37" fontId="8" fillId="11" borderId="4" xfId="18" applyNumberFormat="1" applyFont="1" applyFill="1" applyBorder="1" applyAlignment="1">
      <alignment horizontal="right" vertical="center" wrapText="1"/>
    </xf>
    <xf numFmtId="10" fontId="7" fillId="11" borderId="4" xfId="0" applyNumberFormat="1" applyFont="1" applyFill="1" applyBorder="1" applyAlignment="1">
      <alignment vertical="center"/>
    </xf>
    <xf numFmtId="0" fontId="7" fillId="8" borderId="37" xfId="0" applyFont="1" applyFill="1" applyBorder="1" applyAlignment="1">
      <alignment horizontal="right" vertical="center"/>
    </xf>
    <xf numFmtId="172" fontId="8" fillId="8" borderId="29" xfId="18" applyNumberFormat="1" applyFont="1" applyFill="1" applyBorder="1" applyAlignment="1">
      <alignment horizontal="right" vertical="center" wrapText="1"/>
    </xf>
    <xf numFmtId="10" fontId="7" fillId="8" borderId="29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5" borderId="42" xfId="0" applyFont="1" applyFill="1" applyBorder="1" applyAlignment="1">
      <alignment horizontal="right" vertical="center"/>
    </xf>
    <xf numFmtId="172" fontId="8" fillId="5" borderId="40" xfId="18" applyNumberFormat="1" applyFont="1" applyFill="1" applyBorder="1" applyAlignment="1">
      <alignment horizontal="right" vertical="center" wrapText="1"/>
    </xf>
    <xf numFmtId="10" fontId="7" fillId="5" borderId="41" xfId="0" applyNumberFormat="1" applyFont="1" applyFill="1" applyBorder="1" applyAlignment="1">
      <alignment vertical="center"/>
    </xf>
    <xf numFmtId="0" fontId="0" fillId="11" borderId="1" xfId="0" applyFont="1" applyFill="1" applyBorder="1" applyAlignment="1">
      <alignment horizontal="center"/>
    </xf>
    <xf numFmtId="0" fontId="0" fillId="11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43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19" fillId="19" borderId="43" xfId="0" applyFont="1" applyFill="1" applyBorder="1" applyAlignment="1">
      <alignment horizontal="center"/>
    </xf>
    <xf numFmtId="0" fontId="19" fillId="19" borderId="3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5" borderId="44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7" fillId="5" borderId="46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1" fillId="8" borderId="47" xfId="0" applyFont="1" applyFill="1" applyBorder="1" applyAlignment="1">
      <alignment horizontal="center"/>
    </xf>
    <xf numFmtId="0" fontId="1" fillId="8" borderId="45" xfId="0" applyFont="1" applyFill="1" applyBorder="1" applyAlignment="1">
      <alignment horizontal="center"/>
    </xf>
    <xf numFmtId="0" fontId="1" fillId="8" borderId="48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7" fillId="7" borderId="47" xfId="0" applyFont="1" applyFill="1" applyBorder="1" applyAlignment="1">
      <alignment horizontal="center"/>
    </xf>
    <xf numFmtId="0" fontId="7" fillId="7" borderId="45" xfId="0" applyFont="1" applyFill="1" applyBorder="1" applyAlignment="1">
      <alignment horizontal="center"/>
    </xf>
    <xf numFmtId="0" fontId="7" fillId="7" borderId="48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11" borderId="14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0" fontId="7" fillId="11" borderId="8" xfId="0" applyFont="1" applyFill="1" applyBorder="1" applyAlignment="1">
      <alignment horizontal="center"/>
    </xf>
    <xf numFmtId="0" fontId="7" fillId="11" borderId="47" xfId="0" applyFont="1" applyFill="1" applyBorder="1" applyAlignment="1">
      <alignment horizontal="center"/>
    </xf>
    <xf numFmtId="0" fontId="7" fillId="11" borderId="45" xfId="0" applyFont="1" applyFill="1" applyBorder="1" applyAlignment="1">
      <alignment horizontal="center"/>
    </xf>
    <xf numFmtId="0" fontId="7" fillId="11" borderId="48" xfId="0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0" fontId="7" fillId="6" borderId="45" xfId="0" applyFont="1" applyFill="1" applyBorder="1" applyAlignment="1">
      <alignment horizontal="center"/>
    </xf>
    <xf numFmtId="0" fontId="7" fillId="6" borderId="46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7" fillId="13" borderId="44" xfId="0" applyFont="1" applyFill="1" applyBorder="1" applyAlignment="1">
      <alignment horizontal="center"/>
    </xf>
    <xf numFmtId="0" fontId="7" fillId="13" borderId="45" xfId="0" applyFont="1" applyFill="1" applyBorder="1" applyAlignment="1">
      <alignment horizontal="center"/>
    </xf>
    <xf numFmtId="0" fontId="7" fillId="13" borderId="46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43" xfId="0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43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10" fillId="11" borderId="2" xfId="0" applyFont="1" applyFill="1" applyBorder="1" applyAlignment="1">
      <alignment horizontal="center"/>
    </xf>
    <xf numFmtId="0" fontId="10" fillId="11" borderId="43" xfId="0" applyFont="1" applyFill="1" applyBorder="1" applyAlignment="1">
      <alignment horizontal="center"/>
    </xf>
    <xf numFmtId="0" fontId="10" fillId="11" borderId="30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43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13" borderId="2" xfId="0" applyFont="1" applyFill="1" applyBorder="1" applyAlignment="1">
      <alignment horizontal="center"/>
    </xf>
    <xf numFmtId="0" fontId="10" fillId="13" borderId="43" xfId="0" applyFont="1" applyFill="1" applyBorder="1" applyAlignment="1">
      <alignment horizontal="center"/>
    </xf>
    <xf numFmtId="0" fontId="10" fillId="13" borderId="30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381000</xdr:colOff>
      <xdr:row>3</xdr:row>
      <xdr:rowOff>9525</xdr:rowOff>
    </xdr:from>
    <xdr:to>
      <xdr:col>13</xdr:col>
      <xdr:colOff>666750</xdr:colOff>
      <xdr:row>36</xdr:row>
      <xdr:rowOff>142875</xdr:rowOff>
    </xdr:to>
    <xdr:sp macro="" textlink="">
      <xdr:nvSpPr>
        <xdr:cNvPr id="2" name="Down Arrow 1"/>
        <xdr:cNvSpPr/>
      </xdr:nvSpPr>
      <xdr:spPr>
        <a:xfrm>
          <a:off x="14601825" y="609600"/>
          <a:ext cx="285750" cy="5953125"/>
        </a:xfrm>
        <a:prstGeom prst="downArrow">
          <a:avLst/>
        </a:prstGeom>
        <a:solidFill>
          <a:srgbClr val="C00000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15</xdr:col>
      <xdr:colOff>19050</xdr:colOff>
      <xdr:row>1</xdr:row>
      <xdr:rowOff>171450</xdr:rowOff>
    </xdr:from>
    <xdr:to>
      <xdr:col>15</xdr:col>
      <xdr:colOff>647700</xdr:colOff>
      <xdr:row>3</xdr:row>
      <xdr:rowOff>19050</xdr:rowOff>
    </xdr:to>
    <xdr:sp macro="" textlink="">
      <xdr:nvSpPr>
        <xdr:cNvPr id="3" name="Striped Right Arrow 2"/>
        <xdr:cNvSpPr/>
      </xdr:nvSpPr>
      <xdr:spPr>
        <a:xfrm rot="10800000">
          <a:off x="16383000" y="371475"/>
          <a:ext cx="628650" cy="247650"/>
        </a:xfrm>
        <a:prstGeom prst="stripedRightArrow">
          <a:avLst/>
        </a:prstGeom>
        <a:solidFill>
          <a:srgbClr val="C00000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3"/>
  <sheetViews>
    <sheetView tabSelected="1" workbookViewId="0" topLeftCell="A1">
      <selection activeCell="C4" sqref="C4"/>
    </sheetView>
  </sheetViews>
  <sheetFormatPr defaultColWidth="9.28125" defaultRowHeight="12.75" outlineLevelRow="1"/>
  <cols>
    <col min="1" max="1" width="20.28125" style="108" customWidth="1"/>
    <col min="2" max="3" width="16.7109375" style="108" customWidth="1"/>
    <col min="4" max="4" width="18.140625" style="108" customWidth="1"/>
    <col min="5" max="5" width="15.7109375" style="108" customWidth="1"/>
    <col min="6" max="7" width="16.7109375" style="108" customWidth="1"/>
    <col min="8" max="11" width="15.7109375" style="108" customWidth="1"/>
    <col min="12" max="12" width="13.7109375" style="108" customWidth="1"/>
    <col min="13" max="13" width="15.7109375" style="108" customWidth="1"/>
    <col min="14" max="14" width="16.421875" style="108" customWidth="1"/>
    <col min="15" max="15" width="15.7109375" style="108" customWidth="1"/>
    <col min="16" max="16" width="14.8515625" style="108" customWidth="1"/>
    <col min="17" max="17" width="14.57421875" style="108" customWidth="1"/>
    <col min="18" max="18" width="12.28125" style="108" customWidth="1"/>
    <col min="19" max="19" width="11.57421875" style="108" customWidth="1"/>
    <col min="20" max="20" width="11.28125" style="108" customWidth="1"/>
    <col min="21" max="22" width="15.7109375" style="108" customWidth="1"/>
    <col min="23" max="23" width="12.7109375" style="108" customWidth="1"/>
    <col min="24" max="16384" width="9.28125" style="108" customWidth="1"/>
  </cols>
  <sheetData>
    <row r="1" spans="1:17" ht="15.75" thickBot="1">
      <c r="A1" s="111" t="s">
        <v>172</v>
      </c>
      <c r="C1" s="213" t="s">
        <v>171</v>
      </c>
      <c r="D1" s="214">
        <v>41318</v>
      </c>
      <c r="N1" s="215" t="str">
        <f>+A1</f>
        <v>SC First Steps Allocation Formula</v>
      </c>
      <c r="P1" s="212" t="str">
        <f>C1</f>
        <v xml:space="preserve">UPDATED:  </v>
      </c>
      <c r="Q1" s="214">
        <f>D1</f>
        <v>41318</v>
      </c>
    </row>
    <row r="2" ht="15" thickBot="1"/>
    <row r="3" spans="1:15" ht="16.5" thickBot="1">
      <c r="A3" s="6" t="s">
        <v>155</v>
      </c>
      <c r="B3" s="118"/>
      <c r="C3" s="119">
        <v>12693265</v>
      </c>
      <c r="D3" s="212" t="s">
        <v>170</v>
      </c>
      <c r="I3" s="111"/>
      <c r="N3" s="276" t="s">
        <v>160</v>
      </c>
      <c r="O3" s="277">
        <f>+C3</f>
        <v>12693265</v>
      </c>
    </row>
    <row r="5" spans="1:8" ht="12.75" outlineLevel="1">
      <c r="A5" s="108" t="s">
        <v>111</v>
      </c>
      <c r="G5" s="120">
        <v>0.8</v>
      </c>
      <c r="H5" s="121">
        <f>$C$3*$G$5</f>
        <v>10154612</v>
      </c>
    </row>
    <row r="6" spans="7:8" ht="12.75" outlineLevel="1">
      <c r="G6" s="120"/>
      <c r="H6" s="121"/>
    </row>
    <row r="7" spans="1:8" ht="15" outlineLevel="1">
      <c r="A7" s="313"/>
      <c r="B7" s="313"/>
      <c r="C7" s="313"/>
      <c r="D7" s="313"/>
      <c r="H7" s="121"/>
    </row>
    <row r="8" spans="1:8" ht="12.75" outlineLevel="1">
      <c r="A8" s="108" t="s">
        <v>105</v>
      </c>
      <c r="G8" s="120">
        <v>0.3</v>
      </c>
      <c r="H8" s="121">
        <f aca="true" t="shared" si="0" ref="H8:H16">G8*$H$5</f>
        <v>3046383.6</v>
      </c>
    </row>
    <row r="9" spans="1:8" ht="12.75" outlineLevel="1">
      <c r="A9" s="108" t="s">
        <v>126</v>
      </c>
      <c r="G9" s="120">
        <v>0.25</v>
      </c>
      <c r="H9" s="121">
        <f t="shared" si="0"/>
        <v>2538653</v>
      </c>
    </row>
    <row r="10" spans="1:8" ht="12.75" outlineLevel="1">
      <c r="A10" s="108" t="s">
        <v>106</v>
      </c>
      <c r="G10" s="120">
        <v>0.2</v>
      </c>
      <c r="H10" s="121">
        <f t="shared" si="0"/>
        <v>2030922.4000000001</v>
      </c>
    </row>
    <row r="11" spans="1:8" ht="15" outlineLevel="1">
      <c r="A11" s="108" t="s">
        <v>132</v>
      </c>
      <c r="G11" s="122">
        <v>0</v>
      </c>
      <c r="H11" s="121">
        <f t="shared" si="0"/>
        <v>0</v>
      </c>
    </row>
    <row r="12" spans="1:8" ht="12.75" outlineLevel="1">
      <c r="A12" s="108" t="s">
        <v>107</v>
      </c>
      <c r="G12" s="120">
        <v>0.05</v>
      </c>
      <c r="H12" s="121">
        <f t="shared" si="0"/>
        <v>507730.60000000003</v>
      </c>
    </row>
    <row r="13" spans="1:8" ht="12.75" outlineLevel="1">
      <c r="A13" s="108" t="s">
        <v>136</v>
      </c>
      <c r="G13" s="120">
        <v>0.05</v>
      </c>
      <c r="H13" s="121">
        <f t="shared" si="0"/>
        <v>507730.60000000003</v>
      </c>
    </row>
    <row r="14" spans="1:8" ht="12.75" outlineLevel="1">
      <c r="A14" s="108" t="s">
        <v>137</v>
      </c>
      <c r="G14" s="120">
        <v>0.05</v>
      </c>
      <c r="H14" s="121">
        <f t="shared" si="0"/>
        <v>507730.60000000003</v>
      </c>
    </row>
    <row r="15" spans="1:8" ht="12.75" outlineLevel="1">
      <c r="A15" s="108" t="s">
        <v>108</v>
      </c>
      <c r="G15" s="120">
        <v>0.05</v>
      </c>
      <c r="H15" s="121">
        <f t="shared" si="0"/>
        <v>507730.60000000003</v>
      </c>
    </row>
    <row r="16" spans="1:8" ht="12.75" outlineLevel="1">
      <c r="A16" s="108" t="s">
        <v>109</v>
      </c>
      <c r="G16" s="120">
        <v>0.05</v>
      </c>
      <c r="H16" s="121">
        <f t="shared" si="0"/>
        <v>507730.60000000003</v>
      </c>
    </row>
    <row r="17" ht="12.75" outlineLevel="1">
      <c r="H17" s="121"/>
    </row>
    <row r="18" spans="1:8" ht="12.75" outlineLevel="1">
      <c r="A18" s="108" t="s">
        <v>110</v>
      </c>
      <c r="D18" s="121">
        <f>C3*0.8</f>
        <v>10154612</v>
      </c>
      <c r="G18" s="123">
        <v>0</v>
      </c>
      <c r="H18" s="121">
        <f>$G$18*46</f>
        <v>0</v>
      </c>
    </row>
    <row r="19" spans="7:8" ht="12.75" outlineLevel="1">
      <c r="G19" s="123"/>
      <c r="H19" s="121"/>
    </row>
    <row r="20" spans="1:8" ht="12.75" outlineLevel="1">
      <c r="A20" s="108" t="s">
        <v>128</v>
      </c>
      <c r="D20" s="124">
        <f>C3*0.2</f>
        <v>2538653</v>
      </c>
      <c r="G20" s="125">
        <v>0.2</v>
      </c>
      <c r="H20" s="126">
        <f>$C$3-$H$5-$H$18</f>
        <v>2538653</v>
      </c>
    </row>
    <row r="21" ht="12.75" outlineLevel="1"/>
    <row r="22" spans="1:8" ht="15" outlineLevel="1" thickBot="1">
      <c r="A22" s="127" t="s">
        <v>85</v>
      </c>
      <c r="B22" s="127"/>
      <c r="C22" s="109"/>
      <c r="D22" s="128">
        <f>$C$3</f>
        <v>12693265</v>
      </c>
      <c r="G22" s="129"/>
      <c r="H22" s="129"/>
    </row>
    <row r="23" ht="15" outlineLevel="1" thickTop="1"/>
    <row r="24" spans="1:18" ht="15" outlineLevel="1">
      <c r="A24" s="111" t="s">
        <v>153</v>
      </c>
      <c r="Q24" s="168"/>
      <c r="R24" s="168"/>
    </row>
    <row r="25" spans="11:18" ht="12.75" outlineLevel="1">
      <c r="K25" s="130" t="s">
        <v>69</v>
      </c>
      <c r="L25" s="130" t="s">
        <v>78</v>
      </c>
      <c r="M25" s="130" t="s">
        <v>66</v>
      </c>
      <c r="N25" s="131" t="s">
        <v>70</v>
      </c>
      <c r="O25" s="130"/>
      <c r="Q25" s="168"/>
      <c r="R25" s="168"/>
    </row>
    <row r="26" spans="1:18" ht="15" outlineLevel="1">
      <c r="A26" s="111" t="s">
        <v>156</v>
      </c>
      <c r="K26" s="132" t="s">
        <v>56</v>
      </c>
      <c r="L26" s="132" t="s">
        <v>79</v>
      </c>
      <c r="M26" s="132" t="s">
        <v>67</v>
      </c>
      <c r="N26" s="133" t="s">
        <v>67</v>
      </c>
      <c r="O26" s="16" t="s">
        <v>113</v>
      </c>
      <c r="Q26" s="168"/>
      <c r="R26" s="168"/>
    </row>
    <row r="27" spans="5:18" ht="15" outlineLevel="1">
      <c r="E27" s="112">
        <v>136300</v>
      </c>
      <c r="K27" s="132"/>
      <c r="L27" s="132" t="s">
        <v>63</v>
      </c>
      <c r="M27" s="134" t="s">
        <v>86</v>
      </c>
      <c r="N27" s="133"/>
      <c r="O27" s="16" t="s">
        <v>114</v>
      </c>
      <c r="Q27" s="168"/>
      <c r="R27" s="168"/>
    </row>
    <row r="28" spans="11:18" ht="15" outlineLevel="1">
      <c r="K28" s="132"/>
      <c r="L28" s="132" t="s">
        <v>56</v>
      </c>
      <c r="M28" s="132" t="s">
        <v>87</v>
      </c>
      <c r="N28" s="133"/>
      <c r="O28" s="16" t="s">
        <v>131</v>
      </c>
      <c r="Q28" s="168"/>
      <c r="R28" s="168"/>
    </row>
    <row r="29" spans="11:18" ht="15" outlineLevel="1">
      <c r="K29" s="66">
        <v>0.8</v>
      </c>
      <c r="L29" s="132"/>
      <c r="M29" s="66">
        <v>0.2</v>
      </c>
      <c r="N29" s="67">
        <v>1</v>
      </c>
      <c r="O29" s="132"/>
      <c r="Q29" s="168"/>
      <c r="R29" s="168"/>
    </row>
    <row r="30" spans="11:18" ht="15" outlineLevel="1" thickBot="1">
      <c r="K30" s="135">
        <f>$H$5</f>
        <v>10154612</v>
      </c>
      <c r="L30" s="135">
        <f>$H$18</f>
        <v>0</v>
      </c>
      <c r="M30" s="135">
        <f>$H$20</f>
        <v>2538653</v>
      </c>
      <c r="N30" s="136">
        <f>$C$3</f>
        <v>12693265</v>
      </c>
      <c r="O30" s="132"/>
      <c r="Q30" s="168"/>
      <c r="R30" s="168"/>
    </row>
    <row r="31" spans="1:18" ht="15.75" outlineLevel="1" thickBot="1">
      <c r="A31" s="137" t="s">
        <v>68</v>
      </c>
      <c r="B31" s="138"/>
      <c r="C31" s="139">
        <f>$H$5</f>
        <v>10154612</v>
      </c>
      <c r="D31" s="140"/>
      <c r="F31" s="314" t="s">
        <v>157</v>
      </c>
      <c r="G31" s="315"/>
      <c r="H31" s="315"/>
      <c r="I31" s="315"/>
      <c r="J31" s="316"/>
      <c r="K31" s="141"/>
      <c r="L31" s="142"/>
      <c r="M31" s="142"/>
      <c r="N31" s="167"/>
      <c r="O31" s="142"/>
      <c r="R31" s="168" t="s">
        <v>64</v>
      </c>
    </row>
    <row r="32" spans="2:18" ht="12.75" outlineLevel="1">
      <c r="B32" s="143"/>
      <c r="C32" s="132"/>
      <c r="D32" s="144"/>
      <c r="E32" s="130" t="s">
        <v>99</v>
      </c>
      <c r="F32" s="143" t="s">
        <v>100</v>
      </c>
      <c r="G32" s="132" t="s">
        <v>138</v>
      </c>
      <c r="H32" s="143" t="s">
        <v>135</v>
      </c>
      <c r="I32" s="132" t="s">
        <v>103</v>
      </c>
      <c r="J32" s="143" t="s">
        <v>104</v>
      </c>
      <c r="K32" s="130"/>
      <c r="L32" s="130"/>
      <c r="M32" s="50" t="s">
        <v>64</v>
      </c>
      <c r="N32" s="166" t="s">
        <v>84</v>
      </c>
      <c r="O32" s="145"/>
      <c r="P32" s="130"/>
      <c r="R32" s="168" t="s">
        <v>65</v>
      </c>
    </row>
    <row r="33" spans="2:18" ht="15" outlineLevel="1">
      <c r="B33" s="143" t="s">
        <v>54</v>
      </c>
      <c r="C33" s="132" t="s">
        <v>53</v>
      </c>
      <c r="D33" s="143" t="s">
        <v>55</v>
      </c>
      <c r="E33" s="132" t="s">
        <v>88</v>
      </c>
      <c r="F33" s="143" t="s">
        <v>101</v>
      </c>
      <c r="G33" s="132" t="s">
        <v>97</v>
      </c>
      <c r="H33" s="143" t="s">
        <v>97</v>
      </c>
      <c r="I33" s="132" t="s">
        <v>102</v>
      </c>
      <c r="J33" s="143" t="s">
        <v>98</v>
      </c>
      <c r="K33" s="132" t="s">
        <v>0</v>
      </c>
      <c r="L33" s="146">
        <f>$G$18</f>
        <v>0</v>
      </c>
      <c r="M33" s="132" t="s">
        <v>65</v>
      </c>
      <c r="N33" s="166" t="s">
        <v>64</v>
      </c>
      <c r="O33" s="16"/>
      <c r="P33" s="132"/>
      <c r="R33" s="168"/>
    </row>
    <row r="34" spans="2:22" ht="15" outlineLevel="1">
      <c r="B34" s="143" t="s">
        <v>57</v>
      </c>
      <c r="C34" s="132" t="s">
        <v>57</v>
      </c>
      <c r="D34" s="143" t="s">
        <v>57</v>
      </c>
      <c r="E34" s="132" t="s">
        <v>57</v>
      </c>
      <c r="F34" s="143" t="s">
        <v>57</v>
      </c>
      <c r="G34" s="132" t="s">
        <v>57</v>
      </c>
      <c r="H34" s="143" t="s">
        <v>57</v>
      </c>
      <c r="I34" s="132" t="s">
        <v>57</v>
      </c>
      <c r="J34" s="143" t="s">
        <v>57</v>
      </c>
      <c r="K34" s="132" t="s">
        <v>56</v>
      </c>
      <c r="L34" s="132" t="s">
        <v>62</v>
      </c>
      <c r="M34" s="132" t="s">
        <v>63</v>
      </c>
      <c r="N34" s="166" t="s">
        <v>65</v>
      </c>
      <c r="O34" s="16"/>
      <c r="P34" s="132"/>
      <c r="Q34" s="109"/>
      <c r="R34" s="109"/>
      <c r="S34" s="109"/>
      <c r="T34" s="109"/>
      <c r="U34" s="109"/>
      <c r="V34" s="109"/>
    </row>
    <row r="35" spans="2:22" ht="15.75" outlineLevel="1" thickBot="1">
      <c r="B35" s="147">
        <f>$G$8</f>
        <v>0.3</v>
      </c>
      <c r="C35" s="148">
        <f>$G$9</f>
        <v>0.25</v>
      </c>
      <c r="D35" s="147">
        <f>$G$10</f>
        <v>0.2</v>
      </c>
      <c r="E35" s="148">
        <f>$G$11</f>
        <v>0</v>
      </c>
      <c r="F35" s="147">
        <f>$G$12</f>
        <v>0.05</v>
      </c>
      <c r="G35" s="148">
        <f>$G$13</f>
        <v>0.05</v>
      </c>
      <c r="H35" s="147">
        <f>$G$14</f>
        <v>0.05</v>
      </c>
      <c r="I35" s="148">
        <f>$G$15</f>
        <v>0.05</v>
      </c>
      <c r="J35" s="147">
        <f>$G$16</f>
        <v>0.05</v>
      </c>
      <c r="K35" s="149"/>
      <c r="L35" s="149"/>
      <c r="M35" s="148">
        <f>$M$30/($K$30+$L$30)</f>
        <v>0.25</v>
      </c>
      <c r="N35" s="166" t="s">
        <v>159</v>
      </c>
      <c r="O35" s="16"/>
      <c r="P35" s="132"/>
      <c r="Q35" s="109"/>
      <c r="R35" s="109"/>
      <c r="S35" s="109"/>
      <c r="T35" s="109"/>
      <c r="U35" s="109"/>
      <c r="V35" s="109"/>
    </row>
    <row r="36" spans="2:22" ht="15.75" thickBot="1">
      <c r="B36" s="143" t="s">
        <v>58</v>
      </c>
      <c r="C36" s="132" t="s">
        <v>58</v>
      </c>
      <c r="D36" s="143" t="s">
        <v>58</v>
      </c>
      <c r="E36" s="132" t="s">
        <v>58</v>
      </c>
      <c r="F36" s="143" t="s">
        <v>58</v>
      </c>
      <c r="G36" s="132" t="s">
        <v>58</v>
      </c>
      <c r="H36" s="143" t="s">
        <v>58</v>
      </c>
      <c r="I36" s="132" t="s">
        <v>58</v>
      </c>
      <c r="J36" s="143" t="s">
        <v>58</v>
      </c>
      <c r="K36" s="148"/>
      <c r="L36" s="132"/>
      <c r="M36" s="51" t="s">
        <v>80</v>
      </c>
      <c r="N36" s="170"/>
      <c r="O36" s="261" t="s">
        <v>154</v>
      </c>
      <c r="P36" s="272" t="s">
        <v>120</v>
      </c>
      <c r="Q36" s="130"/>
      <c r="R36" s="317" t="s">
        <v>192</v>
      </c>
      <c r="S36" s="317"/>
      <c r="T36" s="318"/>
      <c r="U36" s="109"/>
      <c r="V36" s="109"/>
    </row>
    <row r="37" spans="2:22" ht="15.75" thickBot="1">
      <c r="B37" s="143" t="s">
        <v>59</v>
      </c>
      <c r="C37" s="132" t="s">
        <v>59</v>
      </c>
      <c r="D37" s="143" t="s">
        <v>59</v>
      </c>
      <c r="E37" s="132" t="s">
        <v>59</v>
      </c>
      <c r="F37" s="143" t="s">
        <v>59</v>
      </c>
      <c r="G37" s="132" t="s">
        <v>59</v>
      </c>
      <c r="H37" s="143" t="s">
        <v>59</v>
      </c>
      <c r="I37" s="132" t="s">
        <v>59</v>
      </c>
      <c r="J37" s="143" t="s">
        <v>59</v>
      </c>
      <c r="K37" s="132"/>
      <c r="L37" s="132"/>
      <c r="M37" s="51" t="s">
        <v>81</v>
      </c>
      <c r="N37" s="133"/>
      <c r="O37" s="266" t="s">
        <v>116</v>
      </c>
      <c r="P37" s="16" t="s">
        <v>117</v>
      </c>
      <c r="Q37" s="14"/>
      <c r="R37" s="274" t="str">
        <f>$D$3</f>
        <v>FY 2014</v>
      </c>
      <c r="S37" s="262" t="str">
        <f>+O36</f>
        <v>FY 2013</v>
      </c>
      <c r="T37" s="260" t="str">
        <f>+R37</f>
        <v>FY 2014</v>
      </c>
      <c r="U37" s="109"/>
      <c r="V37" s="109"/>
    </row>
    <row r="38" spans="2:22" ht="15.75" thickBot="1">
      <c r="B38" s="150">
        <f>$B$35*$C$31</f>
        <v>3046383.6</v>
      </c>
      <c r="C38" s="151">
        <f>$C$35*$C$31</f>
        <v>2538653</v>
      </c>
      <c r="D38" s="150">
        <f>$D$35*$C$31</f>
        <v>2030922.4000000001</v>
      </c>
      <c r="E38" s="151">
        <f>$E$35*$C$31</f>
        <v>0</v>
      </c>
      <c r="F38" s="150">
        <f>$F$35*$C$31</f>
        <v>507730.60000000003</v>
      </c>
      <c r="G38" s="151">
        <f>$G$35*$C$31</f>
        <v>507730.60000000003</v>
      </c>
      <c r="H38" s="150">
        <f>$H$35*$C$31</f>
        <v>507730.60000000003</v>
      </c>
      <c r="I38" s="151">
        <f>$I$35*$C$31</f>
        <v>507730.60000000003</v>
      </c>
      <c r="J38" s="150">
        <f>$J$35*$C$31</f>
        <v>507730.60000000003</v>
      </c>
      <c r="K38" s="149"/>
      <c r="L38" s="132"/>
      <c r="M38" s="51" t="s">
        <v>79</v>
      </c>
      <c r="N38" s="171" t="str">
        <f>$D$3</f>
        <v>FY 2014</v>
      </c>
      <c r="O38" s="266" t="s">
        <v>120</v>
      </c>
      <c r="P38" s="262" t="str">
        <f>+O36</f>
        <v>FY 2013</v>
      </c>
      <c r="Q38" s="14"/>
      <c r="R38" s="21" t="s">
        <v>158</v>
      </c>
      <c r="S38" s="266" t="s">
        <v>158</v>
      </c>
      <c r="T38" s="16" t="s">
        <v>123</v>
      </c>
      <c r="U38" s="109"/>
      <c r="V38" s="109"/>
    </row>
    <row r="39" spans="2:22" ht="15" hidden="1">
      <c r="B39" s="143"/>
      <c r="C39" s="132"/>
      <c r="D39" s="143"/>
      <c r="E39" s="132"/>
      <c r="F39" s="143"/>
      <c r="G39" s="132"/>
      <c r="H39" s="143"/>
      <c r="I39" s="132"/>
      <c r="J39" s="143"/>
      <c r="K39" s="132"/>
      <c r="L39" s="132"/>
      <c r="M39" s="51"/>
      <c r="N39" s="133"/>
      <c r="O39" s="266" t="s">
        <v>118</v>
      </c>
      <c r="P39" s="16"/>
      <c r="Q39" s="14"/>
      <c r="R39" s="275"/>
      <c r="S39" s="270"/>
      <c r="T39" s="14"/>
      <c r="U39" s="109"/>
      <c r="V39" s="109"/>
    </row>
    <row r="40" spans="2:22" ht="15" hidden="1">
      <c r="B40" s="143"/>
      <c r="C40" s="132"/>
      <c r="D40" s="143"/>
      <c r="E40" s="132"/>
      <c r="F40" s="143"/>
      <c r="G40" s="132"/>
      <c r="H40" s="143"/>
      <c r="I40" s="132"/>
      <c r="J40" s="143"/>
      <c r="K40" s="132"/>
      <c r="L40" s="132"/>
      <c r="M40" s="51"/>
      <c r="N40" s="133"/>
      <c r="O40" s="266" t="s">
        <v>115</v>
      </c>
      <c r="P40" s="16"/>
      <c r="Q40" s="14"/>
      <c r="R40" s="275"/>
      <c r="S40" s="270"/>
      <c r="T40" s="14"/>
      <c r="U40" s="109"/>
      <c r="V40" s="109"/>
    </row>
    <row r="41" spans="2:22" ht="15" hidden="1">
      <c r="B41" s="143"/>
      <c r="C41" s="132"/>
      <c r="D41" s="143"/>
      <c r="E41" s="132"/>
      <c r="F41" s="143"/>
      <c r="G41" s="132"/>
      <c r="H41" s="143"/>
      <c r="I41" s="132"/>
      <c r="J41" s="143"/>
      <c r="K41" s="132"/>
      <c r="L41" s="132"/>
      <c r="M41" s="51"/>
      <c r="N41" s="133"/>
      <c r="O41" s="267"/>
      <c r="P41" s="16"/>
      <c r="Q41" s="14"/>
      <c r="R41" s="275"/>
      <c r="S41" s="270"/>
      <c r="T41" s="14"/>
      <c r="U41" s="109"/>
      <c r="V41" s="109"/>
    </row>
    <row r="42" spans="2:22" ht="15" hidden="1">
      <c r="B42" s="152"/>
      <c r="C42" s="149"/>
      <c r="D42" s="152"/>
      <c r="E42" s="149"/>
      <c r="F42" s="152"/>
      <c r="G42" s="149"/>
      <c r="H42" s="152"/>
      <c r="I42" s="149"/>
      <c r="J42" s="152"/>
      <c r="K42" s="149"/>
      <c r="L42" s="132"/>
      <c r="M42" s="51"/>
      <c r="N42" s="133"/>
      <c r="O42" s="267"/>
      <c r="P42" s="16"/>
      <c r="Q42" s="14"/>
      <c r="R42" s="275"/>
      <c r="S42" s="270"/>
      <c r="T42" s="14"/>
      <c r="U42" s="109"/>
      <c r="V42" s="109"/>
    </row>
    <row r="43" spans="2:22" ht="15" hidden="1">
      <c r="B43" s="143"/>
      <c r="C43" s="132"/>
      <c r="D43" s="143"/>
      <c r="E43" s="132"/>
      <c r="F43" s="143"/>
      <c r="G43" s="132"/>
      <c r="H43" s="143"/>
      <c r="I43" s="132"/>
      <c r="J43" s="143"/>
      <c r="K43" s="132"/>
      <c r="L43" s="132"/>
      <c r="M43" s="51"/>
      <c r="N43" s="133"/>
      <c r="O43" s="267"/>
      <c r="P43" s="16"/>
      <c r="Q43" s="14"/>
      <c r="R43" s="275"/>
      <c r="S43" s="270"/>
      <c r="T43" s="14"/>
      <c r="U43" s="109"/>
      <c r="V43" s="109"/>
    </row>
    <row r="44" spans="2:22" ht="15" hidden="1">
      <c r="B44" s="143"/>
      <c r="C44" s="132"/>
      <c r="D44" s="143"/>
      <c r="E44" s="132"/>
      <c r="F44" s="143"/>
      <c r="G44" s="132"/>
      <c r="H44" s="143"/>
      <c r="I44" s="132"/>
      <c r="J44" s="143"/>
      <c r="K44" s="132"/>
      <c r="L44" s="132"/>
      <c r="M44" s="51"/>
      <c r="N44" s="133"/>
      <c r="O44" s="267"/>
      <c r="P44" s="16"/>
      <c r="Q44" s="14"/>
      <c r="R44" s="275"/>
      <c r="S44" s="270"/>
      <c r="T44" s="14" t="s">
        <v>123</v>
      </c>
      <c r="U44" s="109"/>
      <c r="V44" s="109"/>
    </row>
    <row r="45" spans="1:22" ht="15">
      <c r="A45" s="130"/>
      <c r="B45" s="143"/>
      <c r="C45" s="132"/>
      <c r="D45" s="143"/>
      <c r="E45" s="153" t="s">
        <v>129</v>
      </c>
      <c r="F45" s="143"/>
      <c r="G45" s="132"/>
      <c r="H45" s="143"/>
      <c r="I45" s="132"/>
      <c r="J45" s="143"/>
      <c r="K45" s="130"/>
      <c r="L45" s="132"/>
      <c r="M45" s="169"/>
      <c r="N45" s="22" t="s">
        <v>183</v>
      </c>
      <c r="O45" s="266" t="s">
        <v>117</v>
      </c>
      <c r="P45" s="273" t="s">
        <v>194</v>
      </c>
      <c r="Q45" s="14"/>
      <c r="R45" s="21" t="s">
        <v>148</v>
      </c>
      <c r="S45" s="266" t="s">
        <v>148</v>
      </c>
      <c r="T45" s="263" t="str">
        <f>+S37</f>
        <v>FY 2013</v>
      </c>
      <c r="U45" s="109"/>
      <c r="V45" s="109"/>
    </row>
    <row r="46" spans="1:22" ht="15">
      <c r="A46" s="132"/>
      <c r="B46" s="309">
        <f aca="true" t="shared" si="1" ref="B46:J46">+B32</f>
        <v>0</v>
      </c>
      <c r="C46" s="311">
        <f t="shared" si="1"/>
        <v>0</v>
      </c>
      <c r="D46" s="309">
        <f t="shared" si="1"/>
        <v>0</v>
      </c>
      <c r="E46" s="311" t="str">
        <f t="shared" si="1"/>
        <v xml:space="preserve">%age of Not </v>
      </c>
      <c r="F46" s="309" t="str">
        <f t="shared" si="1"/>
        <v>%age of  Over Age</v>
      </c>
      <c r="G46" s="311" t="str">
        <f t="shared" si="1"/>
        <v>PASS ELA</v>
      </c>
      <c r="H46" s="309" t="str">
        <f t="shared" si="1"/>
        <v>PASS Math</v>
      </c>
      <c r="I46" s="311" t="str">
        <f t="shared" si="1"/>
        <v>%age of Low Birth</v>
      </c>
      <c r="J46" s="309" t="str">
        <f t="shared" si="1"/>
        <v>%age of Mothers</v>
      </c>
      <c r="K46" s="132" t="s">
        <v>0</v>
      </c>
      <c r="L46" s="132"/>
      <c r="M46" s="51" t="s">
        <v>82</v>
      </c>
      <c r="N46" s="22" t="s">
        <v>193</v>
      </c>
      <c r="O46" s="266"/>
      <c r="P46" s="260" t="str">
        <f>+N38</f>
        <v>FY 2014</v>
      </c>
      <c r="Q46" s="154" t="s">
        <v>122</v>
      </c>
      <c r="R46" s="21" t="s">
        <v>125</v>
      </c>
      <c r="S46" s="266" t="s">
        <v>130</v>
      </c>
      <c r="T46" s="154" t="s">
        <v>124</v>
      </c>
      <c r="U46" s="109"/>
      <c r="V46" s="109"/>
    </row>
    <row r="47" spans="1:22" ht="15">
      <c r="A47" s="142" t="s">
        <v>0</v>
      </c>
      <c r="B47" s="310" t="str">
        <f aca="true" t="shared" si="2" ref="B47:J47">+B33</f>
        <v>Factor A</v>
      </c>
      <c r="C47" s="312" t="str">
        <f t="shared" si="2"/>
        <v>Factor B</v>
      </c>
      <c r="D47" s="310" t="str">
        <f t="shared" si="2"/>
        <v>Factor C</v>
      </c>
      <c r="E47" s="312" t="str">
        <f t="shared" si="2"/>
        <v>Ready for 1st</v>
      </c>
      <c r="F47" s="310" t="str">
        <f t="shared" si="2"/>
        <v>Children in 3rd</v>
      </c>
      <c r="G47" s="312" t="str">
        <f t="shared" si="2"/>
        <v>Adj. %age</v>
      </c>
      <c r="H47" s="310" t="str">
        <f t="shared" si="2"/>
        <v>Adj. %age</v>
      </c>
      <c r="I47" s="312" t="str">
        <f t="shared" si="2"/>
        <v>Weight</v>
      </c>
      <c r="J47" s="310" t="str">
        <f t="shared" si="2"/>
        <v>Less than HS</v>
      </c>
      <c r="K47" s="142" t="s">
        <v>56</v>
      </c>
      <c r="L47" s="142"/>
      <c r="M47" s="52" t="s">
        <v>83</v>
      </c>
      <c r="N47" s="26" t="s">
        <v>117</v>
      </c>
      <c r="O47" s="268"/>
      <c r="P47" s="17" t="s">
        <v>121</v>
      </c>
      <c r="Q47" s="142"/>
      <c r="R47" s="24" t="s">
        <v>56</v>
      </c>
      <c r="S47" s="271" t="s">
        <v>56</v>
      </c>
      <c r="T47" s="142"/>
      <c r="U47" s="109"/>
      <c r="V47" s="109"/>
    </row>
    <row r="48" spans="1:23" ht="15.75">
      <c r="A48" s="155" t="s">
        <v>5</v>
      </c>
      <c r="B48" s="156">
        <f>Percentages!B10*$B$38</f>
        <v>15165.171071889798</v>
      </c>
      <c r="C48" s="157">
        <f>Percentages!C10*$C$38</f>
        <v>11958.57715211187</v>
      </c>
      <c r="D48" s="156">
        <f>Percentages!D10*$D$38</f>
        <v>48580.08404424197</v>
      </c>
      <c r="E48" s="157">
        <f>Percentages!E10*$E$38</f>
        <v>0</v>
      </c>
      <c r="F48" s="156">
        <f>Percentages!F10*$F$38</f>
        <v>2524.1761076180733</v>
      </c>
      <c r="G48" s="157">
        <f>Percentages!G10*$G$38</f>
        <v>1137.9656792048336</v>
      </c>
      <c r="H48" s="156">
        <f>Percentages!H10*$H$38</f>
        <v>1026.8629193109703</v>
      </c>
      <c r="I48" s="157">
        <f>Percentages!I10*$I$38</f>
        <v>1756.5493859193914</v>
      </c>
      <c r="J48" s="156">
        <f>Percentages!J10*$J$38</f>
        <v>1853.9540580912865</v>
      </c>
      <c r="K48" s="158">
        <f aca="true" t="shared" si="3" ref="K48:K94">SUM(B48:J48)</f>
        <v>84003.3404183882</v>
      </c>
      <c r="L48" s="157">
        <f aca="true" t="shared" si="4" ref="L48:L93">$G$18</f>
        <v>0</v>
      </c>
      <c r="M48" s="157">
        <f>$M$35*(K48+L48)</f>
        <v>21000.83510459705</v>
      </c>
      <c r="N48" s="159">
        <f>SUM(K48:M48)</f>
        <v>105004.17552298524</v>
      </c>
      <c r="O48" s="269">
        <v>100229</v>
      </c>
      <c r="P48" s="157">
        <f>+N48-O48</f>
        <v>4775.175522985242</v>
      </c>
      <c r="Q48" s="172" t="s">
        <v>5</v>
      </c>
      <c r="R48" s="210">
        <f>+N48/$N$94</f>
        <v>0.008272432311386019</v>
      </c>
      <c r="S48" s="247">
        <f>+O48/$O$94</f>
        <v>0.008451437939282267</v>
      </c>
      <c r="T48" s="209">
        <f>+R48-S48</f>
        <v>-0.00017900562789624833</v>
      </c>
      <c r="U48" s="160"/>
      <c r="V48" s="161"/>
      <c r="W48" s="129"/>
    </row>
    <row r="49" spans="1:23" ht="15.75">
      <c r="A49" s="155" t="s">
        <v>6</v>
      </c>
      <c r="B49" s="156">
        <f>Percentages!B11*$B$38</f>
        <v>92672.30925527336</v>
      </c>
      <c r="C49" s="157">
        <f>Percentages!C11*$C$38</f>
        <v>90579.3275693505</v>
      </c>
      <c r="D49" s="156">
        <f>Percentages!D11*$D$38</f>
        <v>37277.51882421818</v>
      </c>
      <c r="E49" s="157">
        <f>Percentages!E11*$E$38</f>
        <v>0</v>
      </c>
      <c r="F49" s="156">
        <f>Percentages!F11*$F$38</f>
        <v>21826.699283520986</v>
      </c>
      <c r="G49" s="157">
        <f>Percentages!G11*$G$38</f>
        <v>18306.404404599496</v>
      </c>
      <c r="H49" s="156">
        <f>Percentages!H11*$H$38</f>
        <v>19581.213599274706</v>
      </c>
      <c r="I49" s="157">
        <f>Percentages!I11*$I$38</f>
        <v>15194.152188202735</v>
      </c>
      <c r="J49" s="156">
        <f>Percentages!J11*$J$38</f>
        <v>20182.818041493778</v>
      </c>
      <c r="K49" s="158">
        <f t="shared" si="3"/>
        <v>315620.4431659337</v>
      </c>
      <c r="L49" s="157">
        <f t="shared" si="4"/>
        <v>0</v>
      </c>
      <c r="M49" s="157">
        <f aca="true" t="shared" si="5" ref="M49:M93">$M$35*(K49+L49)</f>
        <v>78905.11079148343</v>
      </c>
      <c r="N49" s="159">
        <f aca="true" t="shared" si="6" ref="N49:N93">SUM(K49:M49)</f>
        <v>394525.55395741714</v>
      </c>
      <c r="O49" s="269">
        <v>378467</v>
      </c>
      <c r="P49" s="157">
        <f>+N49-O49</f>
        <v>16058.553957417142</v>
      </c>
      <c r="Q49" s="172" t="s">
        <v>6</v>
      </c>
      <c r="R49" s="210">
        <f aca="true" t="shared" si="7" ref="R49:R93">+N49/$N$94</f>
        <v>0.03108148722629026</v>
      </c>
      <c r="S49" s="247">
        <f aca="true" t="shared" si="8" ref="S49:S93">+O49/$O$94</f>
        <v>0.03191282326039711</v>
      </c>
      <c r="T49" s="165">
        <f>+R49-S49</f>
        <v>-0.0008313360341068478</v>
      </c>
      <c r="U49" s="160"/>
      <c r="V49" s="161"/>
      <c r="W49" s="129"/>
    </row>
    <row r="50" spans="1:23" ht="15.75">
      <c r="A50" s="155" t="s">
        <v>7</v>
      </c>
      <c r="B50" s="156">
        <f>Percentages!B12*$B$38</f>
        <v>5783.612914334912</v>
      </c>
      <c r="C50" s="157">
        <f>Percentages!C12*$C$38</f>
        <v>8223.088691598938</v>
      </c>
      <c r="D50" s="156">
        <f>Percentages!D12*$D$38</f>
        <v>49390.15839893809</v>
      </c>
      <c r="E50" s="157">
        <f>Percentages!E12*$E$38</f>
        <v>0</v>
      </c>
      <c r="F50" s="156">
        <f>Percentages!F12*$F$38</f>
        <v>2227.214212604182</v>
      </c>
      <c r="G50" s="157">
        <f>Percentages!G12*$G$38</f>
        <v>3463.37380627558</v>
      </c>
      <c r="H50" s="156">
        <f>Percentages!H12*$H$38</f>
        <v>3257.634088848595</v>
      </c>
      <c r="I50" s="157">
        <f>Percentages!I12*$I$38</f>
        <v>1580.894447327452</v>
      </c>
      <c r="J50" s="156">
        <f>Percentages!J12*$J$38</f>
        <v>1685.4127800829876</v>
      </c>
      <c r="K50" s="158">
        <f t="shared" si="3"/>
        <v>75611.38934001073</v>
      </c>
      <c r="L50" s="157">
        <f t="shared" si="4"/>
        <v>0</v>
      </c>
      <c r="M50" s="157">
        <f t="shared" si="5"/>
        <v>18902.847335002683</v>
      </c>
      <c r="N50" s="159">
        <f t="shared" si="6"/>
        <v>94514.23667501341</v>
      </c>
      <c r="O50" s="269">
        <v>91523</v>
      </c>
      <c r="P50" s="157">
        <f>+N50-O50</f>
        <v>2991.2366750134097</v>
      </c>
      <c r="Q50" s="172" t="s">
        <v>7</v>
      </c>
      <c r="R50" s="210">
        <f t="shared" si="7"/>
        <v>0.00744601461286859</v>
      </c>
      <c r="S50" s="247">
        <f t="shared" si="8"/>
        <v>0.007717336843797014</v>
      </c>
      <c r="T50" s="209">
        <f>+R50-S50</f>
        <v>-0.000271322230928424</v>
      </c>
      <c r="U50" s="160"/>
      <c r="V50" s="161"/>
      <c r="W50" s="129"/>
    </row>
    <row r="51" spans="1:23" ht="15.75">
      <c r="A51" s="155" t="s">
        <v>8</v>
      </c>
      <c r="B51" s="156">
        <f>Percentages!B13*$B$38</f>
        <v>120337.81812311667</v>
      </c>
      <c r="C51" s="157">
        <f>Percentages!C13*$C$38</f>
        <v>95969.46192512418</v>
      </c>
      <c r="D51" s="156">
        <f>Percentages!D13*$D$38</f>
        <v>42771.454527386326</v>
      </c>
      <c r="E51" s="157">
        <f>Percentages!E13*$E$38</f>
        <v>0</v>
      </c>
      <c r="F51" s="156">
        <f>Percentages!F13*$F$38</f>
        <v>21455.49691475362</v>
      </c>
      <c r="G51" s="157">
        <f>Percentages!G13*$G$38</f>
        <v>16376.810426817387</v>
      </c>
      <c r="H51" s="156">
        <f>Percentages!H13*$H$38</f>
        <v>16925.53363553944</v>
      </c>
      <c r="I51" s="157">
        <f>Percentages!I13*$I$38</f>
        <v>16160.254350458401</v>
      </c>
      <c r="J51" s="156">
        <f>Percentages!J13*$J$38</f>
        <v>20983.389112033197</v>
      </c>
      <c r="K51" s="158">
        <f t="shared" si="3"/>
        <v>350980.21901522914</v>
      </c>
      <c r="L51" s="157">
        <f t="shared" si="4"/>
        <v>0</v>
      </c>
      <c r="M51" s="157">
        <f t="shared" si="5"/>
        <v>87745.05475380729</v>
      </c>
      <c r="N51" s="159">
        <f t="shared" si="6"/>
        <v>438725.2737690364</v>
      </c>
      <c r="O51" s="269">
        <v>416605</v>
      </c>
      <c r="P51" s="157">
        <f aca="true" t="shared" si="9" ref="P51:P94">+N51-O51</f>
        <v>22120.2737690364</v>
      </c>
      <c r="Q51" s="172" t="s">
        <v>8</v>
      </c>
      <c r="R51" s="210">
        <f t="shared" si="7"/>
        <v>0.03456362675553031</v>
      </c>
      <c r="S51" s="247">
        <f t="shared" si="8"/>
        <v>0.03512866837636502</v>
      </c>
      <c r="T51" s="165">
        <f>+R51-S51</f>
        <v>-0.0005650416208347053</v>
      </c>
      <c r="U51" s="160"/>
      <c r="V51" s="161"/>
      <c r="W51" s="129"/>
    </row>
    <row r="52" spans="1:23" ht="15.75">
      <c r="A52" s="155" t="s">
        <v>9</v>
      </c>
      <c r="B52" s="156">
        <f>Percentages!B14*$B$38</f>
        <v>9196.617046922083</v>
      </c>
      <c r="C52" s="157">
        <f>Percentages!C14*$C$38</f>
        <v>9551.819486278035</v>
      </c>
      <c r="D52" s="156">
        <f>Percentages!D14*$D$38</f>
        <v>48944.29995185285</v>
      </c>
      <c r="E52" s="157">
        <f>Percentages!E14*$E$38</f>
        <v>0</v>
      </c>
      <c r="F52" s="156">
        <f>Percentages!F14*$F$38</f>
        <v>2895.3784763854364</v>
      </c>
      <c r="G52" s="157">
        <f>Percentages!G14*$G$38</f>
        <v>2919.129351003703</v>
      </c>
      <c r="H52" s="156">
        <f>Percentages!H14*$H$38</f>
        <v>2797.3162284678156</v>
      </c>
      <c r="I52" s="157">
        <f>Percentages!I14*$I$38</f>
        <v>2283.5142016952086</v>
      </c>
      <c r="J52" s="156">
        <f>Percentages!J14*$J$38</f>
        <v>2106.7659751037345</v>
      </c>
      <c r="K52" s="158">
        <f t="shared" si="3"/>
        <v>80694.84071770885</v>
      </c>
      <c r="L52" s="157">
        <f t="shared" si="4"/>
        <v>0</v>
      </c>
      <c r="M52" s="157">
        <f t="shared" si="5"/>
        <v>20173.710179427213</v>
      </c>
      <c r="N52" s="159">
        <f t="shared" si="6"/>
        <v>100868.55089713607</v>
      </c>
      <c r="O52" s="269">
        <v>90712</v>
      </c>
      <c r="P52" s="157">
        <f t="shared" si="9"/>
        <v>10156.550897136069</v>
      </c>
      <c r="Q52" s="172" t="s">
        <v>9</v>
      </c>
      <c r="R52" s="210">
        <f t="shared" si="7"/>
        <v>0.007946619793814757</v>
      </c>
      <c r="S52" s="247">
        <f t="shared" si="8"/>
        <v>0.007648952282754223</v>
      </c>
      <c r="T52" s="209">
        <f aca="true" t="shared" si="10" ref="T52:T65">+R52-S52</f>
        <v>0.0002976675110605339</v>
      </c>
      <c r="U52" s="160"/>
      <c r="V52" s="161"/>
      <c r="W52" s="129"/>
    </row>
    <row r="53" spans="1:23" ht="15.75">
      <c r="A53" s="155" t="s">
        <v>10</v>
      </c>
      <c r="B53" s="156">
        <f>Percentages!B15*$B$38</f>
        <v>14551.502841153682</v>
      </c>
      <c r="C53" s="157">
        <f>Percentages!C15*$C$38</f>
        <v>19078.56858020363</v>
      </c>
      <c r="D53" s="156">
        <f>Percentages!D15*$D$38</f>
        <v>50316.58803150961</v>
      </c>
      <c r="E53" s="157">
        <f>Percentages!E15*$E$38</f>
        <v>0</v>
      </c>
      <c r="F53" s="156">
        <f>Percentages!F15*$F$38</f>
        <v>5716.5164790174</v>
      </c>
      <c r="G53" s="157">
        <f>Percentages!G15*$G$38</f>
        <v>5343.491015396609</v>
      </c>
      <c r="H53" s="156">
        <f>Percentages!H15*$H$38</f>
        <v>5205.132728921124</v>
      </c>
      <c r="I53" s="157">
        <f>Percentages!I15*$I$38</f>
        <v>3864.408649022661</v>
      </c>
      <c r="J53" s="156">
        <f>Percentages!J15*$J$38</f>
        <v>3455.0961991701247</v>
      </c>
      <c r="K53" s="158">
        <f t="shared" si="3"/>
        <v>107531.30452439483</v>
      </c>
      <c r="L53" s="157">
        <f t="shared" si="4"/>
        <v>0</v>
      </c>
      <c r="M53" s="157">
        <f t="shared" si="5"/>
        <v>26882.826131098707</v>
      </c>
      <c r="N53" s="159">
        <f t="shared" si="6"/>
        <v>134414.13065549353</v>
      </c>
      <c r="O53" s="269">
        <v>124375</v>
      </c>
      <c r="P53" s="157">
        <f t="shared" si="9"/>
        <v>10039.130655493529</v>
      </c>
      <c r="Q53" s="172" t="s">
        <v>10</v>
      </c>
      <c r="R53" s="210">
        <f t="shared" si="7"/>
        <v>0.010589405535572884</v>
      </c>
      <c r="S53" s="247">
        <f t="shared" si="8"/>
        <v>0.010487459654373804</v>
      </c>
      <c r="T53" s="209">
        <f t="shared" si="10"/>
        <v>0.00010194588119907984</v>
      </c>
      <c r="U53" s="160"/>
      <c r="V53" s="161"/>
      <c r="W53" s="129"/>
    </row>
    <row r="54" spans="1:23" ht="15.75">
      <c r="A54" s="155" t="s">
        <v>11</v>
      </c>
      <c r="B54" s="156">
        <f>Percentages!B16*$B$38</f>
        <v>107501.22376237625</v>
      </c>
      <c r="C54" s="157">
        <f>Percentages!C16*$C$38</f>
        <v>73882.44626262826</v>
      </c>
      <c r="D54" s="156">
        <f>Percentages!D16*$D$38</f>
        <v>30156.74837712206</v>
      </c>
      <c r="E54" s="157">
        <f>Percentages!E16*$E$38</f>
        <v>0</v>
      </c>
      <c r="F54" s="156">
        <f>Percentages!F16*$F$38</f>
        <v>11729.994853048693</v>
      </c>
      <c r="G54" s="157">
        <f>Percentages!G16*$G$38</f>
        <v>15436.75182225687</v>
      </c>
      <c r="H54" s="156">
        <f>Percentages!H16*$H$38</f>
        <v>15332.125657298278</v>
      </c>
      <c r="I54" s="157">
        <f>Percentages!I16*$I$38</f>
        <v>17214.183982010036</v>
      </c>
      <c r="J54" s="156">
        <f>Percentages!J16*$J$38</f>
        <v>17949.64610788382</v>
      </c>
      <c r="K54" s="158">
        <f t="shared" si="3"/>
        <v>289203.1208246243</v>
      </c>
      <c r="L54" s="157">
        <f t="shared" si="4"/>
        <v>0</v>
      </c>
      <c r="M54" s="157">
        <f t="shared" si="5"/>
        <v>72300.78020615608</v>
      </c>
      <c r="N54" s="159">
        <f t="shared" si="6"/>
        <v>361503.9010307804</v>
      </c>
      <c r="O54" s="269">
        <v>334850</v>
      </c>
      <c r="P54" s="157">
        <f t="shared" si="9"/>
        <v>26653.9010307804</v>
      </c>
      <c r="Q54" s="172" t="s">
        <v>11</v>
      </c>
      <c r="R54" s="210">
        <f t="shared" si="7"/>
        <v>0.028479977455034656</v>
      </c>
      <c r="S54" s="247">
        <f t="shared" si="8"/>
        <v>0.028234981831293013</v>
      </c>
      <c r="T54" s="165">
        <f t="shared" si="10"/>
        <v>0.000244995623741643</v>
      </c>
      <c r="U54" s="160"/>
      <c r="V54" s="161"/>
      <c r="W54" s="129"/>
    </row>
    <row r="55" spans="1:23" ht="15.75">
      <c r="A55" s="155" t="s">
        <v>12</v>
      </c>
      <c r="B55" s="156">
        <f>Percentages!B17*$B$38</f>
        <v>134275.65273353423</v>
      </c>
      <c r="C55" s="157">
        <f>Percentages!C17*$C$38</f>
        <v>112064.65381538795</v>
      </c>
      <c r="D55" s="156">
        <f>Percentages!D17*$D$38</f>
        <v>40149.06914469059</v>
      </c>
      <c r="E55" s="157">
        <f>Percentages!E17*$E$38</f>
        <v>0</v>
      </c>
      <c r="F55" s="156">
        <f>Percentages!F17*$F$38</f>
        <v>25984.16581371546</v>
      </c>
      <c r="G55" s="157">
        <f>Percentages!G17*$G$38</f>
        <v>16723.147807444944</v>
      </c>
      <c r="H55" s="156">
        <f>Percentages!H17*$H$38</f>
        <v>19368.759202175886</v>
      </c>
      <c r="I55" s="157">
        <f>Percentages!I17*$I$38</f>
        <v>18004.631205673762</v>
      </c>
      <c r="J55" s="156">
        <f>Percentages!J17*$J$38</f>
        <v>16896.26312033195</v>
      </c>
      <c r="K55" s="158">
        <f t="shared" si="3"/>
        <v>383466.34284295485</v>
      </c>
      <c r="L55" s="157">
        <f t="shared" si="4"/>
        <v>0</v>
      </c>
      <c r="M55" s="157">
        <f t="shared" si="5"/>
        <v>95866.58571073871</v>
      </c>
      <c r="N55" s="159">
        <f t="shared" si="6"/>
        <v>479332.9285536936</v>
      </c>
      <c r="O55" s="269">
        <v>448132</v>
      </c>
      <c r="P55" s="157">
        <f t="shared" si="9"/>
        <v>31200.92855369358</v>
      </c>
      <c r="Q55" s="172" t="s">
        <v>12</v>
      </c>
      <c r="R55" s="210">
        <f t="shared" si="7"/>
        <v>0.037762776445122166</v>
      </c>
      <c r="S55" s="247">
        <f t="shared" si="8"/>
        <v>0.03778706548610124</v>
      </c>
      <c r="T55" s="165">
        <f t="shared" si="10"/>
        <v>-2.4289040979071086E-05</v>
      </c>
      <c r="U55" s="160"/>
      <c r="V55" s="161"/>
      <c r="W55" s="129"/>
    </row>
    <row r="56" spans="1:23" ht="15.75">
      <c r="A56" s="155" t="s">
        <v>13</v>
      </c>
      <c r="B56" s="156">
        <f>Percentages!B18*$B$38</f>
        <v>8910.798966853206</v>
      </c>
      <c r="C56" s="157">
        <f>Percentages!C18*$C$38</f>
        <v>8223.088691598938</v>
      </c>
      <c r="D56" s="156">
        <f>Percentages!D18*$D$38</f>
        <v>38449.19720067577</v>
      </c>
      <c r="E56" s="157">
        <f>Percentages!E18*$E$38</f>
        <v>0</v>
      </c>
      <c r="F56" s="156">
        <f>Percentages!F18*$F$38</f>
        <v>1484.8094750694547</v>
      </c>
      <c r="G56" s="157">
        <f>Percentages!G18*$G$38</f>
        <v>940.0586045605146</v>
      </c>
      <c r="H56" s="156">
        <f>Percentages!H18*$H$38</f>
        <v>1133.0901178603808</v>
      </c>
      <c r="I56" s="157">
        <f>Percentages!I18*$I$38</f>
        <v>1580.894447327452</v>
      </c>
      <c r="J56" s="156">
        <f>Percentages!J18*$J$38</f>
        <v>1095.518307053942</v>
      </c>
      <c r="K56" s="158">
        <f t="shared" si="3"/>
        <v>61817.455810999665</v>
      </c>
      <c r="L56" s="157">
        <f t="shared" si="4"/>
        <v>0</v>
      </c>
      <c r="M56" s="157">
        <f t="shared" si="5"/>
        <v>15454.363952749916</v>
      </c>
      <c r="N56" s="159">
        <f t="shared" si="6"/>
        <v>77271.81976374958</v>
      </c>
      <c r="O56" s="269">
        <v>71413</v>
      </c>
      <c r="P56" s="157">
        <f t="shared" si="9"/>
        <v>5858.819763749576</v>
      </c>
      <c r="Q56" s="172" t="s">
        <v>13</v>
      </c>
      <c r="R56" s="210">
        <f t="shared" si="7"/>
        <v>0.006087623614865804</v>
      </c>
      <c r="S56" s="247">
        <f t="shared" si="8"/>
        <v>0.006021635829530022</v>
      </c>
      <c r="T56" s="209">
        <f>+R56-S56</f>
        <v>6.598778533578164E-05</v>
      </c>
      <c r="U56" s="160"/>
      <c r="V56" s="161"/>
      <c r="W56" s="129"/>
    </row>
    <row r="57" spans="1:23" ht="15.75">
      <c r="A57" s="155" t="s">
        <v>14</v>
      </c>
      <c r="B57" s="156">
        <f>Percentages!B19*$B$38</f>
        <v>234370.82565647867</v>
      </c>
      <c r="C57" s="157">
        <f>Percentages!C19*$C$38</f>
        <v>147012.78075468345</v>
      </c>
      <c r="D57" s="156">
        <f>Percentages!D19*$D$38</f>
        <v>31928.904145758934</v>
      </c>
      <c r="E57" s="157">
        <f>Percentages!E19*$E$38</f>
        <v>0</v>
      </c>
      <c r="F57" s="156">
        <f>Percentages!F19*$F$38</f>
        <v>25687.203918701565</v>
      </c>
      <c r="G57" s="157">
        <f>Percentages!G19*$G$38</f>
        <v>30626.119801208344</v>
      </c>
      <c r="H57" s="156">
        <f>Percentages!H19*$H$38</f>
        <v>30876.705711695377</v>
      </c>
      <c r="I57" s="157">
        <f>Percentages!I19*$I$38</f>
        <v>37063.19204289916</v>
      </c>
      <c r="J57" s="156">
        <f>Percentages!J19*$J$38</f>
        <v>38006.05819087137</v>
      </c>
      <c r="K57" s="158">
        <f t="shared" si="3"/>
        <v>575571.7902222968</v>
      </c>
      <c r="L57" s="157">
        <f t="shared" si="4"/>
        <v>0</v>
      </c>
      <c r="M57" s="157">
        <f t="shared" si="5"/>
        <v>143892.9475555742</v>
      </c>
      <c r="N57" s="159">
        <f>SUM(K57:M57)</f>
        <v>719464.7377778711</v>
      </c>
      <c r="O57" s="269">
        <v>689865</v>
      </c>
      <c r="P57" s="157">
        <f t="shared" si="9"/>
        <v>29599.73777787108</v>
      </c>
      <c r="Q57" s="172" t="s">
        <v>14</v>
      </c>
      <c r="R57" s="210">
        <f t="shared" si="7"/>
        <v>0.05668082544387683</v>
      </c>
      <c r="S57" s="247">
        <f t="shared" si="8"/>
        <v>0.05817030234745394</v>
      </c>
      <c r="T57" s="165">
        <f t="shared" si="10"/>
        <v>-0.0014894769035771124</v>
      </c>
      <c r="U57" s="160"/>
      <c r="V57" s="161"/>
      <c r="W57" s="129"/>
    </row>
    <row r="58" spans="1:23" ht="15.75">
      <c r="A58" s="155" t="s">
        <v>15</v>
      </c>
      <c r="B58" s="156">
        <f>Percentages!B20*$B$38</f>
        <v>37013.4413689195</v>
      </c>
      <c r="C58" s="157">
        <f>Percentages!C20*$C$38</f>
        <v>36352.068911031885</v>
      </c>
      <c r="D58" s="156">
        <f>Percentages!D20*$D$38</f>
        <v>48226.70110211402</v>
      </c>
      <c r="E58" s="157">
        <f>Percentages!E20*$E$38</f>
        <v>0</v>
      </c>
      <c r="F58" s="156">
        <f>Percentages!F20*$F$38</f>
        <v>4677.149846468782</v>
      </c>
      <c r="G58" s="157">
        <f>Percentages!G20*$G$38</f>
        <v>10142.737575521342</v>
      </c>
      <c r="H58" s="156">
        <f>Percentages!H20*$H$38</f>
        <v>9100.130009066184</v>
      </c>
      <c r="I58" s="157">
        <f>Percentages!I20*$I$38</f>
        <v>6938.370074381595</v>
      </c>
      <c r="J58" s="156">
        <f>Percentages!J20*$J$38</f>
        <v>8722.011136929461</v>
      </c>
      <c r="K58" s="158">
        <f t="shared" si="3"/>
        <v>161172.61002443277</v>
      </c>
      <c r="L58" s="157">
        <f t="shared" si="4"/>
        <v>0</v>
      </c>
      <c r="M58" s="157">
        <f t="shared" si="5"/>
        <v>40293.15250610819</v>
      </c>
      <c r="N58" s="159">
        <f t="shared" si="6"/>
        <v>201465.76253054096</v>
      </c>
      <c r="O58" s="269">
        <v>190975</v>
      </c>
      <c r="P58" s="157">
        <f t="shared" si="9"/>
        <v>10490.76253054096</v>
      </c>
      <c r="Q58" s="172" t="s">
        <v>15</v>
      </c>
      <c r="R58" s="210">
        <f t="shared" si="7"/>
        <v>0.015871862954924598</v>
      </c>
      <c r="S58" s="247">
        <f t="shared" si="8"/>
        <v>0.016103257145680703</v>
      </c>
      <c r="T58" s="165">
        <f t="shared" si="10"/>
        <v>-0.0002313941907561047</v>
      </c>
      <c r="U58" s="160"/>
      <c r="V58" s="161"/>
      <c r="W58" s="129"/>
    </row>
    <row r="59" spans="1:23" ht="15.75">
      <c r="A59" s="155" t="s">
        <v>16</v>
      </c>
      <c r="B59" s="156">
        <f>Percentages!B21*$B$38</f>
        <v>21797.831812311666</v>
      </c>
      <c r="C59" s="157">
        <f>Percentages!C21*$C$38</f>
        <v>23867.013519518867</v>
      </c>
      <c r="D59" s="156">
        <f>Percentages!D21*$D$38</f>
        <v>46871.71081875853</v>
      </c>
      <c r="E59" s="157">
        <f>Percentages!E21*$E$38</f>
        <v>0</v>
      </c>
      <c r="F59" s="156">
        <f>Percentages!F21*$F$38</f>
        <v>6458.9212165521285</v>
      </c>
      <c r="G59" s="157">
        <f>Percentages!G21*$G$38</f>
        <v>5442.444552718769</v>
      </c>
      <c r="H59" s="156">
        <f>Percentages!H21*$H$38</f>
        <v>5807.086854034452</v>
      </c>
      <c r="I59" s="157">
        <f>Percentages!I21*$I$38</f>
        <v>4040.0635876146002</v>
      </c>
      <c r="J59" s="156">
        <f>Percentages!J21*$J$38</f>
        <v>5351.185576763486</v>
      </c>
      <c r="K59" s="158">
        <f t="shared" si="3"/>
        <v>119636.2579382725</v>
      </c>
      <c r="L59" s="157">
        <f t="shared" si="4"/>
        <v>0</v>
      </c>
      <c r="M59" s="157">
        <f t="shared" si="5"/>
        <v>29909.064484568124</v>
      </c>
      <c r="N59" s="159">
        <f t="shared" si="6"/>
        <v>149545.32242284063</v>
      </c>
      <c r="O59" s="269">
        <v>136103</v>
      </c>
      <c r="P59" s="157">
        <f t="shared" si="9"/>
        <v>13442.322422840632</v>
      </c>
      <c r="Q59" s="172" t="s">
        <v>16</v>
      </c>
      <c r="R59" s="210">
        <f t="shared" si="7"/>
        <v>0.011781470127885982</v>
      </c>
      <c r="S59" s="247">
        <f t="shared" si="8"/>
        <v>0.011476379669059199</v>
      </c>
      <c r="T59" s="165">
        <f>+R59-S59</f>
        <v>0.00030509045882678304</v>
      </c>
      <c r="U59" s="160"/>
      <c r="V59" s="161"/>
      <c r="W59" s="129"/>
    </row>
    <row r="60" spans="1:23" ht="15.75">
      <c r="A60" s="155" t="s">
        <v>17</v>
      </c>
      <c r="B60" s="156">
        <f>Percentages!B22*$B$38</f>
        <v>29422.44941885493</v>
      </c>
      <c r="C60" s="157">
        <f>Percentages!C22*$C$38</f>
        <v>29282.218267644996</v>
      </c>
      <c r="D60" s="156">
        <f>Percentages!D22*$D$38</f>
        <v>53310.17555375757</v>
      </c>
      <c r="E60" s="157">
        <f>Percentages!E22*$E$38</f>
        <v>0</v>
      </c>
      <c r="F60" s="156">
        <f>Percentages!F22*$F$38</f>
        <v>3043.859423892382</v>
      </c>
      <c r="G60" s="157">
        <f>Percentages!G22*$G$38</f>
        <v>6234.072851296044</v>
      </c>
      <c r="H60" s="156">
        <f>Percentages!H22*$H$38</f>
        <v>4957.269265639166</v>
      </c>
      <c r="I60" s="157">
        <f>Percentages!I22*$I$38</f>
        <v>5533.130565646082</v>
      </c>
      <c r="J60" s="156">
        <f>Percentages!J22*$J$38</f>
        <v>5393.320896265561</v>
      </c>
      <c r="K60" s="158">
        <f t="shared" si="3"/>
        <v>137176.49624299674</v>
      </c>
      <c r="L60" s="157">
        <f t="shared" si="4"/>
        <v>0</v>
      </c>
      <c r="M60" s="157">
        <f t="shared" si="5"/>
        <v>34294.124060749185</v>
      </c>
      <c r="N60" s="159">
        <f t="shared" si="6"/>
        <v>171470.62030374593</v>
      </c>
      <c r="O60" s="269">
        <v>155455</v>
      </c>
      <c r="P60" s="157">
        <f t="shared" si="9"/>
        <v>16015.620303745935</v>
      </c>
      <c r="Q60" s="172" t="s">
        <v>17</v>
      </c>
      <c r="R60" s="210">
        <f t="shared" si="7"/>
        <v>0.013508787558106285</v>
      </c>
      <c r="S60" s="247">
        <f t="shared" si="8"/>
        <v>0.013108165150317022</v>
      </c>
      <c r="T60" s="165">
        <f t="shared" si="10"/>
        <v>0.0004006224077892622</v>
      </c>
      <c r="U60" s="160"/>
      <c r="V60" s="161"/>
      <c r="W60" s="129"/>
    </row>
    <row r="61" spans="1:23" ht="15.75">
      <c r="A61" s="155" t="s">
        <v>18</v>
      </c>
      <c r="B61" s="156">
        <f>Percentages!B23*$B$38</f>
        <v>19948.42070598364</v>
      </c>
      <c r="C61" s="157">
        <f>Percentages!C23*$C$38</f>
        <v>21710.95977720939</v>
      </c>
      <c r="D61" s="156">
        <f>Percentages!D23*$D$38</f>
        <v>52256.42545296452</v>
      </c>
      <c r="E61" s="157">
        <f>Percentages!E23*$E$38</f>
        <v>0</v>
      </c>
      <c r="F61" s="156">
        <f>Percentages!F23*$F$38</f>
        <v>5939.237900277819</v>
      </c>
      <c r="G61" s="157">
        <f>Percentages!G23*$G$38</f>
        <v>2869.6525823426236</v>
      </c>
      <c r="H61" s="156">
        <f>Percentages!H23*$H$38</f>
        <v>2407.8165004533093</v>
      </c>
      <c r="I61" s="157">
        <f>Percentages!I23*$I$38</f>
        <v>3249.6163639508736</v>
      </c>
      <c r="J61" s="156">
        <f>Percentages!J23*$J$38</f>
        <v>3539.366838174274</v>
      </c>
      <c r="K61" s="158">
        <f t="shared" si="3"/>
        <v>111921.49612135645</v>
      </c>
      <c r="L61" s="157">
        <f t="shared" si="4"/>
        <v>0</v>
      </c>
      <c r="M61" s="157">
        <f t="shared" si="5"/>
        <v>27980.374030339113</v>
      </c>
      <c r="N61" s="159">
        <f t="shared" si="6"/>
        <v>139901.87015169556</v>
      </c>
      <c r="O61" s="269">
        <v>134524</v>
      </c>
      <c r="P61" s="157">
        <f t="shared" si="9"/>
        <v>5377.8701516955625</v>
      </c>
      <c r="Q61" s="172" t="s">
        <v>18</v>
      </c>
      <c r="R61" s="210">
        <f t="shared" si="7"/>
        <v>0.011021740281298435</v>
      </c>
      <c r="S61" s="247">
        <f t="shared" si="8"/>
        <v>0.011343236362170706</v>
      </c>
      <c r="T61" s="165">
        <f t="shared" si="10"/>
        <v>-0.00032149608087227166</v>
      </c>
      <c r="U61" s="160"/>
      <c r="V61" s="161"/>
      <c r="W61" s="129"/>
    </row>
    <row r="62" spans="1:23" ht="15.75">
      <c r="A62" s="155" t="s">
        <v>19</v>
      </c>
      <c r="B62" s="156">
        <f>Percentages!B24*$B$38</f>
        <v>25740.440034438227</v>
      </c>
      <c r="C62" s="157">
        <f>Percentages!C24*$C$38</f>
        <v>27502.220410622056</v>
      </c>
      <c r="D62" s="156">
        <f>Percentages!D24*$D$38</f>
        <v>45094.302507181994</v>
      </c>
      <c r="E62" s="157">
        <f>Percentages!E24*$E$38</f>
        <v>0</v>
      </c>
      <c r="F62" s="156">
        <f>Percentages!F24*$F$38</f>
        <v>7052.84500657991</v>
      </c>
      <c r="G62" s="157">
        <f>Percentages!G24*$G$38</f>
        <v>6085.642545312805</v>
      </c>
      <c r="H62" s="156">
        <f>Percentages!H24*$H$38</f>
        <v>5063.496464188577</v>
      </c>
      <c r="I62" s="157">
        <f>Percentages!I24*$I$38</f>
        <v>4479.200934094447</v>
      </c>
      <c r="J62" s="156">
        <f>Percentages!J24*$J$38</f>
        <v>5435.4562157676355</v>
      </c>
      <c r="K62" s="158">
        <f t="shared" si="3"/>
        <v>126453.60411818566</v>
      </c>
      <c r="L62" s="157">
        <f t="shared" si="4"/>
        <v>0</v>
      </c>
      <c r="M62" s="157">
        <f t="shared" si="5"/>
        <v>31613.401029546414</v>
      </c>
      <c r="N62" s="159">
        <f t="shared" si="6"/>
        <v>158067.00514773207</v>
      </c>
      <c r="O62" s="269">
        <v>152713</v>
      </c>
      <c r="P62" s="157">
        <f t="shared" si="9"/>
        <v>5354.005147732067</v>
      </c>
      <c r="Q62" s="172" t="s">
        <v>19</v>
      </c>
      <c r="R62" s="210">
        <f t="shared" si="7"/>
        <v>0.012452824797066168</v>
      </c>
      <c r="S62" s="247">
        <f t="shared" si="8"/>
        <v>0.012876956190539792</v>
      </c>
      <c r="T62" s="165">
        <f t="shared" si="10"/>
        <v>-0.0004241313934736247</v>
      </c>
      <c r="U62" s="160"/>
      <c r="V62" s="161"/>
      <c r="W62" s="129"/>
    </row>
    <row r="63" spans="1:23" ht="15.75">
      <c r="A63" s="155" t="s">
        <v>20</v>
      </c>
      <c r="B63" s="156">
        <f>Percentages!B25*$B$38</f>
        <v>43032.433878605254</v>
      </c>
      <c r="C63" s="157">
        <f>Percentages!C25*$C$38</f>
        <v>47408.11193845607</v>
      </c>
      <c r="D63" s="156">
        <f>Percentages!D25*$D$38</f>
        <v>44461.268064953234</v>
      </c>
      <c r="E63" s="157">
        <f>Percentages!E25*$E$38</f>
        <v>0</v>
      </c>
      <c r="F63" s="156">
        <f>Percentages!F25*$F$38</f>
        <v>12546.640064336892</v>
      </c>
      <c r="G63" s="157">
        <f>Percentages!G25*$G$38</f>
        <v>6728.840537906842</v>
      </c>
      <c r="H63" s="156">
        <f>Percentages!H25*$H$38</f>
        <v>6444.4500453309165</v>
      </c>
      <c r="I63" s="157">
        <f>Percentages!I25*$I$38</f>
        <v>9397.539214668743</v>
      </c>
      <c r="J63" s="156">
        <f>Percentages!J25*$J$38</f>
        <v>9059.093692946059</v>
      </c>
      <c r="K63" s="158">
        <f t="shared" si="3"/>
        <v>179078.377437204</v>
      </c>
      <c r="L63" s="157">
        <f t="shared" si="4"/>
        <v>0</v>
      </c>
      <c r="M63" s="157">
        <f t="shared" si="5"/>
        <v>44769.594359301</v>
      </c>
      <c r="N63" s="159">
        <f t="shared" si="6"/>
        <v>223847.971796505</v>
      </c>
      <c r="O63" s="269">
        <v>208632</v>
      </c>
      <c r="P63" s="157">
        <f t="shared" si="9"/>
        <v>15215.971796505008</v>
      </c>
      <c r="Q63" s="172" t="s">
        <v>20</v>
      </c>
      <c r="R63" s="210">
        <f t="shared" si="7"/>
        <v>0.01763517674896924</v>
      </c>
      <c r="S63" s="247">
        <f t="shared" si="8"/>
        <v>0.017592118051146254</v>
      </c>
      <c r="T63" s="165">
        <f t="shared" si="10"/>
        <v>4.305869782298549E-05</v>
      </c>
      <c r="U63" s="160"/>
      <c r="V63" s="161"/>
      <c r="W63" s="129"/>
    </row>
    <row r="64" spans="1:23" ht="15.75">
      <c r="A64" s="155" t="s">
        <v>21</v>
      </c>
      <c r="B64" s="156">
        <f>Percentages!B26*$B$38</f>
        <v>23462.301808006887</v>
      </c>
      <c r="C64" s="157">
        <f>Percentages!C26*$C$38</f>
        <v>30234.893177037557</v>
      </c>
      <c r="D64" s="156">
        <f>Percentages!D26*$D$38</f>
        <v>54243.53866807788</v>
      </c>
      <c r="E64" s="157">
        <f>Percentages!E26*$E$38</f>
        <v>0</v>
      </c>
      <c r="F64" s="156">
        <f>Percentages!F26*$F$38</f>
        <v>7424.047375347273</v>
      </c>
      <c r="G64" s="157">
        <f>Percentages!G26*$G$38</f>
        <v>6976.22438121224</v>
      </c>
      <c r="H64" s="156">
        <f>Percentages!H26*$H$38</f>
        <v>5984.132184950136</v>
      </c>
      <c r="I64" s="157">
        <f>Percentages!I26*$I$38</f>
        <v>5181.820688462204</v>
      </c>
      <c r="J64" s="156">
        <f>Percentages!J26*$J$38</f>
        <v>6615.245161825726</v>
      </c>
      <c r="K64" s="158">
        <f t="shared" si="3"/>
        <v>140122.20344491993</v>
      </c>
      <c r="L64" s="157">
        <f t="shared" si="4"/>
        <v>0</v>
      </c>
      <c r="M64" s="157">
        <f t="shared" si="5"/>
        <v>35030.55086122998</v>
      </c>
      <c r="N64" s="159">
        <f t="shared" si="6"/>
        <v>175152.7543061499</v>
      </c>
      <c r="O64" s="269">
        <v>159509</v>
      </c>
      <c r="P64" s="157">
        <f t="shared" si="9"/>
        <v>15643.754306149902</v>
      </c>
      <c r="Q64" s="172" t="s">
        <v>21</v>
      </c>
      <c r="R64" s="210">
        <f t="shared" si="7"/>
        <v>0.013798873206078179</v>
      </c>
      <c r="S64" s="247">
        <f t="shared" si="8"/>
        <v>0.013450003634247325</v>
      </c>
      <c r="T64" s="165">
        <f t="shared" si="10"/>
        <v>0.0003488695718308534</v>
      </c>
      <c r="U64" s="160"/>
      <c r="V64" s="161"/>
      <c r="W64" s="129"/>
    </row>
    <row r="65" spans="1:23" ht="15.75">
      <c r="A65" s="155" t="s">
        <v>22</v>
      </c>
      <c r="B65" s="156">
        <f>Percentages!B27*$B$38</f>
        <v>100078.36009470513</v>
      </c>
      <c r="C65" s="157">
        <f>Percentages!C27*$C$38</f>
        <v>69495.127600952</v>
      </c>
      <c r="D65" s="156">
        <f>Percentages!D27*$D$38</f>
        <v>40562.71465022314</v>
      </c>
      <c r="E65" s="157">
        <f>Percentages!E27*$E$38</f>
        <v>0</v>
      </c>
      <c r="F65" s="156">
        <f>Percentages!F27*$F$38</f>
        <v>16852.58754203831</v>
      </c>
      <c r="G65" s="157">
        <f>Percentages!G27*$G$38</f>
        <v>12567.099239914247</v>
      </c>
      <c r="H65" s="156">
        <f>Percentages!H27*$H$38</f>
        <v>11189.264913871262</v>
      </c>
      <c r="I65" s="157">
        <f>Percentages!I27*$I$38</f>
        <v>14315.87749524304</v>
      </c>
      <c r="J65" s="156">
        <f>Percentages!J27*$J$38</f>
        <v>10913.047751037346</v>
      </c>
      <c r="K65" s="158">
        <f t="shared" si="3"/>
        <v>275974.07928798447</v>
      </c>
      <c r="L65" s="157">
        <f t="shared" si="4"/>
        <v>0</v>
      </c>
      <c r="M65" s="157">
        <f t="shared" si="5"/>
        <v>68993.51982199612</v>
      </c>
      <c r="N65" s="159">
        <f t="shared" si="6"/>
        <v>344967.59910998057</v>
      </c>
      <c r="O65" s="269">
        <v>315577</v>
      </c>
      <c r="P65" s="157">
        <f t="shared" si="9"/>
        <v>29390.59910998057</v>
      </c>
      <c r="Q65" s="172" t="s">
        <v>22</v>
      </c>
      <c r="R65" s="210">
        <f t="shared" si="7"/>
        <v>0.027177215563527635</v>
      </c>
      <c r="S65" s="247">
        <f t="shared" si="8"/>
        <v>0.026609857731443795</v>
      </c>
      <c r="T65" s="165">
        <f t="shared" si="10"/>
        <v>0.0005673578320838403</v>
      </c>
      <c r="U65" s="160"/>
      <c r="V65" s="161"/>
      <c r="W65" s="129"/>
    </row>
    <row r="66" spans="1:23" ht="15.75">
      <c r="A66" s="155" t="s">
        <v>23</v>
      </c>
      <c r="B66" s="156">
        <f>Percentages!B28*$B$38</f>
        <v>12718.904563065002</v>
      </c>
      <c r="C66" s="157">
        <f>Percentages!C28*$C$38</f>
        <v>13638.293439725066</v>
      </c>
      <c r="D66" s="156">
        <f>Percentages!D28*$D$38</f>
        <v>39696.92034999191</v>
      </c>
      <c r="E66" s="157">
        <f>Percentages!E28*$E$38</f>
        <v>0</v>
      </c>
      <c r="F66" s="156">
        <f>Percentages!F28*$F$38</f>
        <v>3489.3022664132186</v>
      </c>
      <c r="G66" s="157">
        <f>Percentages!G28*$G$38</f>
        <v>3364.420268953421</v>
      </c>
      <c r="H66" s="156">
        <f>Percentages!H28*$H$38</f>
        <v>3257.634088848595</v>
      </c>
      <c r="I66" s="157">
        <f>Percentages!I28*$I$38</f>
        <v>1317.4120394395434</v>
      </c>
      <c r="J66" s="156">
        <f>Percentages!J28*$J$38</f>
        <v>1095.518307053942</v>
      </c>
      <c r="K66" s="158">
        <f t="shared" si="3"/>
        <v>78578.40532349069</v>
      </c>
      <c r="L66" s="157">
        <f t="shared" si="4"/>
        <v>0</v>
      </c>
      <c r="M66" s="157">
        <f t="shared" si="5"/>
        <v>19644.601330872672</v>
      </c>
      <c r="N66" s="159">
        <f t="shared" si="6"/>
        <v>98223.00665436336</v>
      </c>
      <c r="O66" s="269">
        <v>99888</v>
      </c>
      <c r="P66" s="157">
        <f t="shared" si="9"/>
        <v>-1664.9933456366416</v>
      </c>
      <c r="Q66" s="172" t="s">
        <v>23</v>
      </c>
      <c r="R66" s="210">
        <f t="shared" si="7"/>
        <v>0.007738198694690718</v>
      </c>
      <c r="S66" s="247">
        <f t="shared" si="8"/>
        <v>0.008422684381556507</v>
      </c>
      <c r="T66" s="209">
        <f aca="true" t="shared" si="11" ref="T66:T81">+R66-S66</f>
        <v>-0.0006844856868657885</v>
      </c>
      <c r="U66" s="160"/>
      <c r="V66" s="161"/>
      <c r="W66" s="129"/>
    </row>
    <row r="67" spans="1:23" ht="15.75">
      <c r="A67" s="155" t="s">
        <v>50</v>
      </c>
      <c r="B67" s="156">
        <f>Percentages!B29*$B$38</f>
        <v>13887.396125699526</v>
      </c>
      <c r="C67" s="157">
        <f>Percentages!C29*$C$38</f>
        <v>14415.475602650577</v>
      </c>
      <c r="D67" s="156">
        <f>Percentages!D29*$D$38</f>
        <v>48099.79827235881</v>
      </c>
      <c r="E67" s="157">
        <f>Percentages!E29*$E$38</f>
        <v>0</v>
      </c>
      <c r="F67" s="156">
        <f>Percentages!F29*$F$38</f>
        <v>1336.3285275625092</v>
      </c>
      <c r="G67" s="157">
        <f>Percentages!G29*$G$38</f>
        <v>2226.454589748587</v>
      </c>
      <c r="H67" s="156">
        <f>Percentages!H29*$H$38</f>
        <v>2407.8165004533093</v>
      </c>
      <c r="I67" s="157">
        <f>Percentages!I29*$I$38</f>
        <v>2986.133956062965</v>
      </c>
      <c r="J67" s="156">
        <f>Percentages!J29*$J$38</f>
        <v>2570.254489626556</v>
      </c>
      <c r="K67" s="158">
        <f t="shared" si="3"/>
        <v>87929.65806416284</v>
      </c>
      <c r="L67" s="157">
        <f t="shared" si="4"/>
        <v>0</v>
      </c>
      <c r="M67" s="157">
        <f t="shared" si="5"/>
        <v>21982.41451604071</v>
      </c>
      <c r="N67" s="159">
        <f t="shared" si="6"/>
        <v>109912.07258020354</v>
      </c>
      <c r="O67" s="269">
        <v>102374</v>
      </c>
      <c r="P67" s="157">
        <f t="shared" si="9"/>
        <v>7538.072580203545</v>
      </c>
      <c r="Q67" s="172" t="s">
        <v>50</v>
      </c>
      <c r="R67" s="210">
        <f t="shared" si="7"/>
        <v>0.008659085946775991</v>
      </c>
      <c r="S67" s="247">
        <f t="shared" si="8"/>
        <v>0.008632307092718504</v>
      </c>
      <c r="T67" s="209">
        <f t="shared" si="11"/>
        <v>2.6778854057487797E-05</v>
      </c>
      <c r="U67" s="160"/>
      <c r="V67" s="161"/>
      <c r="W67" s="129"/>
    </row>
    <row r="68" spans="1:23" ht="15.75">
      <c r="A68" s="155" t="s">
        <v>24</v>
      </c>
      <c r="B68" s="156">
        <f>Percentages!B30*$B$38</f>
        <v>90360.54537236333</v>
      </c>
      <c r="C68" s="157">
        <f>Percentages!C30*$C$38</f>
        <v>94415.09759927317</v>
      </c>
      <c r="D68" s="156">
        <f>Percentages!D30*$D$38</f>
        <v>37985.77508212229</v>
      </c>
      <c r="E68" s="157">
        <f>Percentages!E30*$E$38</f>
        <v>0</v>
      </c>
      <c r="F68" s="156">
        <f>Percentages!F30*$F$38</f>
        <v>18560.118438368183</v>
      </c>
      <c r="G68" s="157">
        <f>Percentages!G30*$G$38</f>
        <v>16574.717501461702</v>
      </c>
      <c r="H68" s="156">
        <f>Percentages!H30*$H$38</f>
        <v>18483.53254759746</v>
      </c>
      <c r="I68" s="157">
        <f>Percentages!I30*$I$38</f>
        <v>19761.18059159315</v>
      </c>
      <c r="J68" s="156">
        <f>Percentages!J30*$J$38</f>
        <v>15674.338854771784</v>
      </c>
      <c r="K68" s="158">
        <f t="shared" si="3"/>
        <v>311815.3059875511</v>
      </c>
      <c r="L68" s="157">
        <f t="shared" si="4"/>
        <v>0</v>
      </c>
      <c r="M68" s="157">
        <f t="shared" si="5"/>
        <v>77953.82649688778</v>
      </c>
      <c r="N68" s="159">
        <f t="shared" si="6"/>
        <v>389769.1324844389</v>
      </c>
      <c r="O68" s="269">
        <v>371663</v>
      </c>
      <c r="P68" s="157">
        <f t="shared" si="9"/>
        <v>18106.132484438887</v>
      </c>
      <c r="Q68" s="172" t="s">
        <v>24</v>
      </c>
      <c r="R68" s="210">
        <f t="shared" si="7"/>
        <v>0.030706767130792508</v>
      </c>
      <c r="S68" s="247">
        <f t="shared" si="8"/>
        <v>0.03133910124642035</v>
      </c>
      <c r="T68" s="165">
        <f t="shared" si="11"/>
        <v>-0.0006323341156278424</v>
      </c>
      <c r="U68" s="160"/>
      <c r="V68" s="161"/>
      <c r="W68" s="129"/>
    </row>
    <row r="69" spans="1:23" ht="15.75">
      <c r="A69" s="155" t="s">
        <v>25</v>
      </c>
      <c r="B69" s="156">
        <f>Percentages!B31*$B$38</f>
        <v>33087.64597503229</v>
      </c>
      <c r="C69" s="157">
        <f>Percentages!C31*$C$38</f>
        <v>36753.19518867086</v>
      </c>
      <c r="D69" s="156">
        <f>Percentages!D31*$D$38</f>
        <v>34267.56383613522</v>
      </c>
      <c r="E69" s="157">
        <f>Percentages!E31*$E$38</f>
        <v>0</v>
      </c>
      <c r="F69" s="156">
        <f>Percentages!F31*$F$38</f>
        <v>6161.9593215382365</v>
      </c>
      <c r="G69" s="157">
        <f>Percentages!G31*$G$38</f>
        <v>6679.363769245761</v>
      </c>
      <c r="H69" s="156">
        <f>Percentages!H31*$H$38</f>
        <v>6869.358839528559</v>
      </c>
      <c r="I69" s="157">
        <f>Percentages!I31*$I$38</f>
        <v>5620.958034942052</v>
      </c>
      <c r="J69" s="156">
        <f>Percentages!J31*$J$38</f>
        <v>5014.1030207468875</v>
      </c>
      <c r="K69" s="158">
        <f t="shared" si="3"/>
        <v>134454.14798583987</v>
      </c>
      <c r="L69" s="157">
        <f t="shared" si="4"/>
        <v>0</v>
      </c>
      <c r="M69" s="157">
        <f t="shared" si="5"/>
        <v>33613.53699645997</v>
      </c>
      <c r="N69" s="159">
        <f t="shared" si="6"/>
        <v>168067.68498229983</v>
      </c>
      <c r="O69" s="269">
        <v>165728</v>
      </c>
      <c r="P69" s="157">
        <f t="shared" si="9"/>
        <v>2339.684982299834</v>
      </c>
      <c r="Q69" s="172" t="s">
        <v>25</v>
      </c>
      <c r="R69" s="210">
        <f t="shared" si="7"/>
        <v>0.013240697722949916</v>
      </c>
      <c r="S69" s="247">
        <f t="shared" si="8"/>
        <v>0.013974397697286929</v>
      </c>
      <c r="T69" s="165">
        <f t="shared" si="11"/>
        <v>-0.000733699974337013</v>
      </c>
      <c r="U69" s="160"/>
      <c r="V69" s="161"/>
      <c r="W69" s="129"/>
    </row>
    <row r="70" spans="1:23" ht="15.75">
      <c r="A70" s="155" t="s">
        <v>26</v>
      </c>
      <c r="B70" s="156">
        <f>Percentages!B32*$B$38</f>
        <v>327934.2148084374</v>
      </c>
      <c r="C70" s="157">
        <f>Percentages!C32*$C$38</f>
        <v>225959.4462725037</v>
      </c>
      <c r="D70" s="156">
        <f>Percentages!D32*$D$38</f>
        <v>35127.40442654393</v>
      </c>
      <c r="E70" s="157">
        <f>Percentages!E32*$E$38</f>
        <v>0</v>
      </c>
      <c r="F70" s="156">
        <f>Percentages!F32*$F$38</f>
        <v>52116.81257493786</v>
      </c>
      <c r="G70" s="157">
        <f>Percentages!G32*$G$38</f>
        <v>44726.99886961606</v>
      </c>
      <c r="H70" s="156">
        <f>Percentages!H32*$H$38</f>
        <v>43694.78766999094</v>
      </c>
      <c r="I70" s="157">
        <f>Percentages!I32*$I$38</f>
        <v>44265.044525168654</v>
      </c>
      <c r="J70" s="156">
        <f>Percentages!J32*$J$38</f>
        <v>55365.809825726144</v>
      </c>
      <c r="K70" s="158">
        <f t="shared" si="3"/>
        <v>829190.5189729247</v>
      </c>
      <c r="L70" s="157">
        <f t="shared" si="4"/>
        <v>0</v>
      </c>
      <c r="M70" s="157">
        <f t="shared" si="5"/>
        <v>207297.62974323117</v>
      </c>
      <c r="N70" s="159">
        <f>SUM(K70:M70)</f>
        <v>1036488.1487161559</v>
      </c>
      <c r="O70" s="269">
        <v>949227</v>
      </c>
      <c r="P70" s="157">
        <f t="shared" si="9"/>
        <v>87261.1487161559</v>
      </c>
      <c r="Q70" s="172" t="s">
        <v>26</v>
      </c>
      <c r="R70" s="210">
        <f t="shared" si="7"/>
        <v>0.08165654374317058</v>
      </c>
      <c r="S70" s="247">
        <f t="shared" si="8"/>
        <v>0.08004003911832991</v>
      </c>
      <c r="T70" s="165">
        <f t="shared" si="11"/>
        <v>0.00161650462484067</v>
      </c>
      <c r="U70" s="160"/>
      <c r="V70" s="161"/>
      <c r="W70" s="129"/>
    </row>
    <row r="71" spans="1:23" ht="15.75">
      <c r="A71" s="155" t="s">
        <v>27</v>
      </c>
      <c r="B71" s="156">
        <f>Percentages!B33*$B$38</f>
        <v>47445.80129143349</v>
      </c>
      <c r="C71" s="157">
        <f>Percentages!C33*$C$38</f>
        <v>43396.84916206634</v>
      </c>
      <c r="D71" s="156">
        <f>Percentages!D33*$D$38</f>
        <v>43143.530704743716</v>
      </c>
      <c r="E71" s="157">
        <f>Percentages!E33*$E$38</f>
        <v>0</v>
      </c>
      <c r="F71" s="156">
        <f>Percentages!F33*$F$38</f>
        <v>7127.085480333382</v>
      </c>
      <c r="G71" s="157">
        <f>Percentages!G33*$G$38</f>
        <v>7817.329448450595</v>
      </c>
      <c r="H71" s="156">
        <f>Percentages!H33*$H$38</f>
        <v>7010.9951042611065</v>
      </c>
      <c r="I71" s="157">
        <f>Percentages!I33*$I$38</f>
        <v>7201.8524822695035</v>
      </c>
      <c r="J71" s="156">
        <f>Percentages!J33*$J$38</f>
        <v>9943.935402489626</v>
      </c>
      <c r="K71" s="158">
        <f t="shared" si="3"/>
        <v>173087.3790760478</v>
      </c>
      <c r="L71" s="157">
        <f t="shared" si="4"/>
        <v>0</v>
      </c>
      <c r="M71" s="157">
        <f t="shared" si="5"/>
        <v>43271.84476901195</v>
      </c>
      <c r="N71" s="159">
        <f t="shared" si="6"/>
        <v>216359.22384505975</v>
      </c>
      <c r="O71" s="269">
        <v>205226</v>
      </c>
      <c r="P71" s="157">
        <f t="shared" si="9"/>
        <v>11133.22384505975</v>
      </c>
      <c r="Q71" s="172" t="s">
        <v>27</v>
      </c>
      <c r="R71" s="210">
        <f t="shared" si="7"/>
        <v>0.017045198681746563</v>
      </c>
      <c r="S71" s="247">
        <f t="shared" si="8"/>
        <v>0.017304919759023263</v>
      </c>
      <c r="T71" s="165">
        <f t="shared" si="11"/>
        <v>-0.0002597210772766999</v>
      </c>
      <c r="U71" s="160"/>
      <c r="V71" s="161"/>
      <c r="W71" s="129"/>
    </row>
    <row r="72" spans="1:23" ht="15.75">
      <c r="A72" s="155" t="s">
        <v>28</v>
      </c>
      <c r="B72" s="156">
        <f>Percentages!B34*$B$38</f>
        <v>13483.888247955232</v>
      </c>
      <c r="C72" s="157">
        <f>Percentages!C34*$C$38</f>
        <v>14841.672272641985</v>
      </c>
      <c r="D72" s="156">
        <f>Percentages!D34*$D$38</f>
        <v>47028.478155001816</v>
      </c>
      <c r="E72" s="157">
        <f>Percentages!E34*$E$38</f>
        <v>0</v>
      </c>
      <c r="F72" s="156">
        <f>Percentages!F34*$F$38</f>
        <v>3415.061792659746</v>
      </c>
      <c r="G72" s="157">
        <f>Percentages!G34*$G$38</f>
        <v>3117.036425648022</v>
      </c>
      <c r="H72" s="156">
        <f>Percentages!H34*$H$38</f>
        <v>3363.8612873980055</v>
      </c>
      <c r="I72" s="157">
        <f>Percentages!I34*$I$38</f>
        <v>2898.3064867669955</v>
      </c>
      <c r="J72" s="156">
        <f>Percentages!J34*$J$38</f>
        <v>2485.9838506224064</v>
      </c>
      <c r="K72" s="158">
        <f t="shared" si="3"/>
        <v>90634.2885186942</v>
      </c>
      <c r="L72" s="157">
        <f t="shared" si="4"/>
        <v>0</v>
      </c>
      <c r="M72" s="157">
        <f t="shared" si="5"/>
        <v>22658.57212967355</v>
      </c>
      <c r="N72" s="159">
        <f t="shared" si="6"/>
        <v>113292.86064836776</v>
      </c>
      <c r="O72" s="269">
        <v>109192</v>
      </c>
      <c r="P72" s="157">
        <f t="shared" si="9"/>
        <v>4100.860648367758</v>
      </c>
      <c r="Q72" s="172" t="s">
        <v>28</v>
      </c>
      <c r="R72" s="210">
        <f t="shared" si="7"/>
        <v>0.008925430978425785</v>
      </c>
      <c r="S72" s="247">
        <f t="shared" si="8"/>
        <v>0.009207209604666408</v>
      </c>
      <c r="T72" s="209">
        <f>+R72-S72</f>
        <v>-0.0002817786262406235</v>
      </c>
      <c r="U72" s="160"/>
      <c r="V72" s="161"/>
      <c r="W72" s="129"/>
    </row>
    <row r="73" spans="1:23" ht="15.75">
      <c r="A73" s="155" t="s">
        <v>29</v>
      </c>
      <c r="B73" s="156">
        <f>Percentages!B35*$B$38</f>
        <v>156636.714291864</v>
      </c>
      <c r="C73" s="157">
        <f>Percentages!C35*$C$38</f>
        <v>153506.0123739643</v>
      </c>
      <c r="D73" s="156">
        <f>Percentages!D35*$D$38</f>
        <v>44719.21272293325</v>
      </c>
      <c r="E73" s="157">
        <f>Percentages!E35*$E$38</f>
        <v>0</v>
      </c>
      <c r="F73" s="156">
        <f>Percentages!F35*$F$38</f>
        <v>21900.939757274456</v>
      </c>
      <c r="G73" s="157">
        <f>Percentages!G35*$G$38</f>
        <v>21918.208516858314</v>
      </c>
      <c r="H73" s="156">
        <f>Percentages!H35*$H$38</f>
        <v>20891.34904805077</v>
      </c>
      <c r="I73" s="157">
        <f>Percentages!I35*$I$38</f>
        <v>27665.652828230413</v>
      </c>
      <c r="J73" s="156">
        <f>Percentages!J35*$J$38</f>
        <v>25491.86829875519</v>
      </c>
      <c r="K73" s="158">
        <f t="shared" si="3"/>
        <v>472729.95783793065</v>
      </c>
      <c r="L73" s="157">
        <f t="shared" si="4"/>
        <v>0</v>
      </c>
      <c r="M73" s="157">
        <f t="shared" si="5"/>
        <v>118182.48945948266</v>
      </c>
      <c r="N73" s="159">
        <f t="shared" si="6"/>
        <v>590912.4472974134</v>
      </c>
      <c r="O73" s="269">
        <v>551544</v>
      </c>
      <c r="P73" s="157">
        <f t="shared" si="9"/>
        <v>39368.44729741337</v>
      </c>
      <c r="Q73" s="172" t="s">
        <v>29</v>
      </c>
      <c r="R73" s="210">
        <f t="shared" si="7"/>
        <v>0.04655322703003628</v>
      </c>
      <c r="S73" s="247">
        <f t="shared" si="8"/>
        <v>0.04650689807125182</v>
      </c>
      <c r="T73" s="165">
        <f t="shared" si="11"/>
        <v>4.6328958784459806E-05</v>
      </c>
      <c r="U73" s="160"/>
      <c r="V73" s="161"/>
      <c r="W73" s="129"/>
    </row>
    <row r="74" spans="1:23" ht="15.75">
      <c r="A74" s="155" t="s">
        <v>30</v>
      </c>
      <c r="B74" s="156">
        <f>Percentages!B36*$B$38</f>
        <v>18788.335557468792</v>
      </c>
      <c r="C74" s="157">
        <f>Percentages!C36*$C$38</f>
        <v>12735.75931503738</v>
      </c>
      <c r="D74" s="156">
        <f>Percentages!D36*$D$38</f>
        <v>48685.44378819303</v>
      </c>
      <c r="E74" s="157">
        <f>Percentages!E36*$E$38</f>
        <v>0</v>
      </c>
      <c r="F74" s="156">
        <f>Percentages!F36*$F$38</f>
        <v>1559.0499488229273</v>
      </c>
      <c r="G74" s="157">
        <f>Percentages!G36*$G$38</f>
        <v>5046.630403430131</v>
      </c>
      <c r="H74" s="156">
        <f>Percentages!H36*$H$38</f>
        <v>5452.9961922030825</v>
      </c>
      <c r="I74" s="157">
        <f>Percentages!I36*$I$38</f>
        <v>3073.9614253589343</v>
      </c>
      <c r="J74" s="156">
        <f>Percentages!J36*$J$38</f>
        <v>5140.508979253112</v>
      </c>
      <c r="K74" s="158">
        <f t="shared" si="3"/>
        <v>100482.68560976737</v>
      </c>
      <c r="L74" s="157">
        <f t="shared" si="4"/>
        <v>0</v>
      </c>
      <c r="M74" s="157">
        <f t="shared" si="5"/>
        <v>25120.671402441843</v>
      </c>
      <c r="N74" s="159">
        <f t="shared" si="6"/>
        <v>125603.35701220922</v>
      </c>
      <c r="O74" s="269">
        <v>119595</v>
      </c>
      <c r="P74" s="157">
        <f t="shared" si="9"/>
        <v>6008.357012209221</v>
      </c>
      <c r="Q74" s="172" t="s">
        <v>30</v>
      </c>
      <c r="R74" s="210">
        <f t="shared" si="7"/>
        <v>0.009895275723953548</v>
      </c>
      <c r="S74" s="247">
        <f t="shared" si="8"/>
        <v>0.010084403918511236</v>
      </c>
      <c r="T74" s="209">
        <f>+R74-S74</f>
        <v>-0.00018912819455768788</v>
      </c>
      <c r="U74" s="160"/>
      <c r="V74" s="161"/>
      <c r="W74" s="129"/>
    </row>
    <row r="75" spans="1:23" ht="15.75">
      <c r="A75" s="155" t="s">
        <v>31</v>
      </c>
      <c r="B75" s="156">
        <f>Percentages!B37*$B$38</f>
        <v>41334.33822643134</v>
      </c>
      <c r="C75" s="157">
        <f>Percentages!C37*$C$38</f>
        <v>36627.843226908684</v>
      </c>
      <c r="D75" s="156">
        <f>Percentages!D37*$D$38</f>
        <v>39169.52378979671</v>
      </c>
      <c r="E75" s="157">
        <f>Percentages!E37*$E$38</f>
        <v>0</v>
      </c>
      <c r="F75" s="156">
        <f>Percentages!F37*$F$38</f>
        <v>8166.4521128820015</v>
      </c>
      <c r="G75" s="157">
        <f>Percentages!G37*$G$38</f>
        <v>7273.084993178718</v>
      </c>
      <c r="H75" s="156">
        <f>Percentages!H37*$H$38</f>
        <v>8073.267089755213</v>
      </c>
      <c r="I75" s="157">
        <f>Percentages!I37*$I$38</f>
        <v>6674.887666493687</v>
      </c>
      <c r="J75" s="156">
        <f>Percentages!J37*$J$38</f>
        <v>6025.350688796681</v>
      </c>
      <c r="K75" s="158">
        <f t="shared" si="3"/>
        <v>153344.74779424304</v>
      </c>
      <c r="L75" s="157">
        <f t="shared" si="4"/>
        <v>0</v>
      </c>
      <c r="M75" s="157">
        <f t="shared" si="5"/>
        <v>38336.18694856076</v>
      </c>
      <c r="N75" s="159">
        <f t="shared" si="6"/>
        <v>191680.9347428038</v>
      </c>
      <c r="O75" s="269">
        <v>175002</v>
      </c>
      <c r="P75" s="157">
        <f t="shared" si="9"/>
        <v>16678.9347428038</v>
      </c>
      <c r="Q75" s="172" t="s">
        <v>31</v>
      </c>
      <c r="R75" s="210">
        <f t="shared" si="7"/>
        <v>0.015100995271335139</v>
      </c>
      <c r="S75" s="247">
        <f t="shared" si="8"/>
        <v>0.014756393281887232</v>
      </c>
      <c r="T75" s="165">
        <f t="shared" si="11"/>
        <v>0.0003446019894479072</v>
      </c>
      <c r="U75" s="160"/>
      <c r="V75" s="161"/>
      <c r="W75" s="129"/>
    </row>
    <row r="76" spans="1:23" ht="15.75">
      <c r="A76" s="155" t="s">
        <v>32</v>
      </c>
      <c r="B76" s="156">
        <f>Percentages!B38*$B$38</f>
        <v>51085.77860525183</v>
      </c>
      <c r="C76" s="157">
        <f>Percentages!C38*$C$38</f>
        <v>39159.95285450469</v>
      </c>
      <c r="D76" s="156">
        <f>Percentages!D38*$D$38</f>
        <v>51120.688519428244</v>
      </c>
      <c r="E76" s="157">
        <f>Percentages!E38*$E$38</f>
        <v>0</v>
      </c>
      <c r="F76" s="156">
        <f>Percentages!F38*$F$38</f>
        <v>7572.5283228542185</v>
      </c>
      <c r="G76" s="157">
        <f>Percentages!G38*$G$38</f>
        <v>9054.248664977587</v>
      </c>
      <c r="H76" s="156">
        <f>Percentages!H38*$H$38</f>
        <v>8781.448413417951</v>
      </c>
      <c r="I76" s="157">
        <f>Percentages!I38*$I$38</f>
        <v>7201.8524822695035</v>
      </c>
      <c r="J76" s="156">
        <f>Percentages!J38*$J$38</f>
        <v>6825.9217593361</v>
      </c>
      <c r="K76" s="158">
        <f t="shared" si="3"/>
        <v>180802.41962204015</v>
      </c>
      <c r="L76" s="157">
        <f t="shared" si="4"/>
        <v>0</v>
      </c>
      <c r="M76" s="157">
        <f t="shared" si="5"/>
        <v>45200.60490551004</v>
      </c>
      <c r="N76" s="159">
        <f t="shared" si="6"/>
        <v>226003.02452755018</v>
      </c>
      <c r="O76" s="269">
        <v>219233</v>
      </c>
      <c r="P76" s="157">
        <f t="shared" si="9"/>
        <v>6770.02452755018</v>
      </c>
      <c r="Q76" s="172" t="s">
        <v>32</v>
      </c>
      <c r="R76" s="210">
        <f t="shared" si="7"/>
        <v>0.01780495597685467</v>
      </c>
      <c r="S76" s="247">
        <f t="shared" si="8"/>
        <v>0.01848600797915443</v>
      </c>
      <c r="T76" s="165">
        <f t="shared" si="11"/>
        <v>-0.000681052002299759</v>
      </c>
      <c r="U76" s="160"/>
      <c r="V76" s="161"/>
      <c r="W76" s="129"/>
    </row>
    <row r="77" spans="1:23" ht="15.75">
      <c r="A77" s="155" t="s">
        <v>33</v>
      </c>
      <c r="B77" s="156">
        <f>Percentages!B39*$B$38</f>
        <v>43158.530090400345</v>
      </c>
      <c r="C77" s="157">
        <f>Percentages!C39*$C$38</f>
        <v>39034.600892742514</v>
      </c>
      <c r="D77" s="156">
        <f>Percentages!D39*$D$38</f>
        <v>44858.74469363655</v>
      </c>
      <c r="E77" s="157">
        <f>Percentages!E39*$E$38</f>
        <v>0</v>
      </c>
      <c r="F77" s="156">
        <f>Percentages!F39*$F$38</f>
        <v>9651.261587951454</v>
      </c>
      <c r="G77" s="157">
        <f>Percentages!G39*$G$38</f>
        <v>7174.131455856559</v>
      </c>
      <c r="H77" s="156">
        <f>Percentages!H39*$H$38</f>
        <v>7081.81323662738</v>
      </c>
      <c r="I77" s="157">
        <f>Percentages!I39*$I$38</f>
        <v>7640.989828749352</v>
      </c>
      <c r="J77" s="156">
        <f>Percentages!J39*$J$38</f>
        <v>9480.446887966806</v>
      </c>
      <c r="K77" s="158">
        <f t="shared" si="3"/>
        <v>168080.51867393093</v>
      </c>
      <c r="L77" s="157">
        <f t="shared" si="4"/>
        <v>0</v>
      </c>
      <c r="M77" s="157">
        <f t="shared" si="5"/>
        <v>42020.12966848273</v>
      </c>
      <c r="N77" s="159">
        <f t="shared" si="6"/>
        <v>210100.64834241365</v>
      </c>
      <c r="O77" s="269">
        <v>203342</v>
      </c>
      <c r="P77" s="157">
        <f t="shared" si="9"/>
        <v>6758.648342413653</v>
      </c>
      <c r="Q77" s="172" t="s">
        <v>33</v>
      </c>
      <c r="R77" s="210">
        <f t="shared" si="7"/>
        <v>0.01655213598253985</v>
      </c>
      <c r="S77" s="247">
        <f t="shared" si="8"/>
        <v>0.017146058460620527</v>
      </c>
      <c r="T77" s="165">
        <f t="shared" si="11"/>
        <v>-0.0005939224780806759</v>
      </c>
      <c r="U77" s="160"/>
      <c r="V77" s="161"/>
      <c r="W77" s="129"/>
    </row>
    <row r="78" spans="1:23" ht="15.75">
      <c r="A78" s="155" t="s">
        <v>35</v>
      </c>
      <c r="B78" s="156">
        <f>Percentages!B40*$B$38</f>
        <v>11130.092294446837</v>
      </c>
      <c r="C78" s="157">
        <f>Percentages!C40*$C$38</f>
        <v>11632.662051530204</v>
      </c>
      <c r="D78" s="156">
        <f>Percentages!D40*$D$38</f>
        <v>49770.540808327394</v>
      </c>
      <c r="E78" s="157">
        <f>Percentages!E40*$E$38</f>
        <v>0</v>
      </c>
      <c r="F78" s="156">
        <f>Percentages!F40*$F$38</f>
        <v>2227.214212604182</v>
      </c>
      <c r="G78" s="157">
        <f>Percentages!G40*$G$38</f>
        <v>2919.129351003703</v>
      </c>
      <c r="H78" s="156">
        <f>Percentages!H40*$H$38</f>
        <v>3470.0884859474163</v>
      </c>
      <c r="I78" s="157">
        <f>Percentages!I40*$I$38</f>
        <v>1844.3768552153608</v>
      </c>
      <c r="J78" s="156">
        <f>Percentages!J40*$J$38</f>
        <v>2106.7659751037345</v>
      </c>
      <c r="K78" s="158">
        <f t="shared" si="3"/>
        <v>85100.87003417884</v>
      </c>
      <c r="L78" s="157">
        <f t="shared" si="4"/>
        <v>0</v>
      </c>
      <c r="M78" s="157">
        <f t="shared" si="5"/>
        <v>21275.21750854471</v>
      </c>
      <c r="N78" s="159">
        <f t="shared" si="6"/>
        <v>106376.08754272354</v>
      </c>
      <c r="O78" s="269">
        <v>103848</v>
      </c>
      <c r="P78" s="157">
        <f t="shared" si="9"/>
        <v>2528.087542723544</v>
      </c>
      <c r="Q78" s="172" t="s">
        <v>35</v>
      </c>
      <c r="R78" s="210">
        <f t="shared" si="7"/>
        <v>0.008380514197310429</v>
      </c>
      <c r="S78" s="247">
        <f t="shared" si="8"/>
        <v>0.008756596664823403</v>
      </c>
      <c r="T78" s="209">
        <f>+R78-S78</f>
        <v>-0.0003760824675129743</v>
      </c>
      <c r="U78" s="160"/>
      <c r="V78" s="161"/>
      <c r="W78" s="129"/>
    </row>
    <row r="79" spans="1:23" ht="15.75">
      <c r="A79" s="155" t="s">
        <v>36</v>
      </c>
      <c r="B79" s="156">
        <f>Percentages!B41*$B$38</f>
        <v>177677.9688334051</v>
      </c>
      <c r="C79" s="157">
        <f>Percentages!C41*$C$38</f>
        <v>147539.2589940846</v>
      </c>
      <c r="D79" s="156">
        <f>Percentages!D41*$D$38</f>
        <v>37135.79154984006</v>
      </c>
      <c r="E79" s="157">
        <f>Percentages!E41*$E$38</f>
        <v>0</v>
      </c>
      <c r="F79" s="156">
        <f>Percentages!F41*$F$38</f>
        <v>21381.256441000147</v>
      </c>
      <c r="G79" s="157">
        <f>Percentages!G41*$G$38</f>
        <v>35227.459286688754</v>
      </c>
      <c r="H79" s="156">
        <f>Percentages!H41*$H$38</f>
        <v>34948.74832275612</v>
      </c>
      <c r="I79" s="157">
        <f>Percentages!I41*$I$38</f>
        <v>24152.55405639163</v>
      </c>
      <c r="J79" s="156">
        <f>Percentages!J41*$J$38</f>
        <v>25660.40957676349</v>
      </c>
      <c r="K79" s="158">
        <f t="shared" si="3"/>
        <v>503723.44706093</v>
      </c>
      <c r="L79" s="157">
        <f t="shared" si="4"/>
        <v>0</v>
      </c>
      <c r="M79" s="157">
        <f t="shared" si="5"/>
        <v>125930.8617652325</v>
      </c>
      <c r="N79" s="159">
        <f t="shared" si="6"/>
        <v>629654.3088261625</v>
      </c>
      <c r="O79" s="269">
        <v>574707</v>
      </c>
      <c r="P79" s="157">
        <f t="shared" si="9"/>
        <v>54947.30882616248</v>
      </c>
      <c r="Q79" s="172" t="s">
        <v>36</v>
      </c>
      <c r="R79" s="210">
        <f t="shared" si="7"/>
        <v>0.049605385913408614</v>
      </c>
      <c r="S79" s="247">
        <f t="shared" si="8"/>
        <v>0.04846003196451221</v>
      </c>
      <c r="T79" s="165">
        <f t="shared" si="11"/>
        <v>0.0011453539488964076</v>
      </c>
      <c r="U79" s="160"/>
      <c r="V79" s="161"/>
      <c r="W79" s="129"/>
    </row>
    <row r="80" spans="1:23" ht="15.75">
      <c r="A80" s="155" t="s">
        <v>37</v>
      </c>
      <c r="B80" s="156">
        <f>Percentages!B42*$B$38</f>
        <v>22798.195092552734</v>
      </c>
      <c r="C80" s="157">
        <f>Percentages!C42*$C$38</f>
        <v>26524.47510887706</v>
      </c>
      <c r="D80" s="156">
        <f>Percentages!D42*$D$38</f>
        <v>48940.55588606958</v>
      </c>
      <c r="E80" s="157">
        <f>Percentages!E42*$E$38</f>
        <v>0</v>
      </c>
      <c r="F80" s="156">
        <f>Percentages!F42*$F$38</f>
        <v>3712.0236876736367</v>
      </c>
      <c r="G80" s="157">
        <f>Percentages!G42*$G$38</f>
        <v>6679.363769245761</v>
      </c>
      <c r="H80" s="156">
        <f>Percentages!H42*$H$38</f>
        <v>7648.35829555757</v>
      </c>
      <c r="I80" s="157">
        <f>Percentages!I42*$I$38</f>
        <v>5006.165749870265</v>
      </c>
      <c r="J80" s="156">
        <f>Percentages!J42*$J$38</f>
        <v>4719.1557842323655</v>
      </c>
      <c r="K80" s="158">
        <f t="shared" si="3"/>
        <v>126028.29337407897</v>
      </c>
      <c r="L80" s="157">
        <f t="shared" si="4"/>
        <v>0</v>
      </c>
      <c r="M80" s="157">
        <f t="shared" si="5"/>
        <v>31507.073343519744</v>
      </c>
      <c r="N80" s="159">
        <f t="shared" si="6"/>
        <v>157535.36671759872</v>
      </c>
      <c r="O80" s="269">
        <v>153583</v>
      </c>
      <c r="P80" s="157">
        <f t="shared" si="9"/>
        <v>3952.366717598721</v>
      </c>
      <c r="Q80" s="172" t="s">
        <v>37</v>
      </c>
      <c r="R80" s="210">
        <f t="shared" si="7"/>
        <v>0.012410941291905491</v>
      </c>
      <c r="S80" s="247">
        <f t="shared" si="8"/>
        <v>0.012950315707318126</v>
      </c>
      <c r="T80" s="165">
        <f t="shared" si="11"/>
        <v>-0.0005393744154126353</v>
      </c>
      <c r="U80" s="160"/>
      <c r="V80" s="161"/>
      <c r="W80" s="129"/>
    </row>
    <row r="81" spans="1:23" ht="15.75">
      <c r="A81" s="155" t="s">
        <v>38</v>
      </c>
      <c r="B81" s="156">
        <f>Percentages!B43*$B$38</f>
        <v>16241.19207920792</v>
      </c>
      <c r="C81" s="157">
        <f>Percentages!C43*$C$38</f>
        <v>19429.554073137733</v>
      </c>
      <c r="D81" s="156">
        <f>Percentages!D43*$D$38</f>
        <v>54532.51080980605</v>
      </c>
      <c r="E81" s="157">
        <f>Percentages!E43*$E$38</f>
        <v>0</v>
      </c>
      <c r="F81" s="156">
        <f>Percentages!F43*$F$38</f>
        <v>4825.630793975727</v>
      </c>
      <c r="G81" s="157">
        <f>Percentages!G43*$G$38</f>
        <v>5739.305164685247</v>
      </c>
      <c r="H81" s="156">
        <f>Percentages!H43*$H$38</f>
        <v>4886.451133272892</v>
      </c>
      <c r="I81" s="157">
        <f>Percentages!I43*$I$38</f>
        <v>4479.200934094447</v>
      </c>
      <c r="J81" s="156">
        <f>Percentages!J43*$J$38</f>
        <v>3581.502157676349</v>
      </c>
      <c r="K81" s="158">
        <f t="shared" si="3"/>
        <v>113715.34714585636</v>
      </c>
      <c r="L81" s="157">
        <f t="shared" si="4"/>
        <v>0</v>
      </c>
      <c r="M81" s="157">
        <f t="shared" si="5"/>
        <v>28428.83678646409</v>
      </c>
      <c r="N81" s="159">
        <f t="shared" si="6"/>
        <v>142144.18393232045</v>
      </c>
      <c r="O81" s="269">
        <v>132271</v>
      </c>
      <c r="P81" s="157">
        <f t="shared" si="9"/>
        <v>9873.183932320448</v>
      </c>
      <c r="Q81" s="172" t="s">
        <v>38</v>
      </c>
      <c r="R81" s="210">
        <f t="shared" si="7"/>
        <v>0.011198394103669976</v>
      </c>
      <c r="S81" s="247">
        <f t="shared" si="8"/>
        <v>0.011153260510099919</v>
      </c>
      <c r="T81" s="209">
        <f t="shared" si="11"/>
        <v>4.5133593570056973E-05</v>
      </c>
      <c r="U81" s="160"/>
      <c r="V81" s="161"/>
      <c r="W81" s="129"/>
    </row>
    <row r="82" spans="1:23" ht="15.75">
      <c r="A82" s="155" t="s">
        <v>34</v>
      </c>
      <c r="B82" s="156">
        <f>Percentages!B44*$B$38</f>
        <v>3917.3889797675424</v>
      </c>
      <c r="C82" s="157">
        <f>Percentages!C44*$C$38</f>
        <v>3910.9812069799823</v>
      </c>
      <c r="D82" s="156">
        <f>Percentages!D44*$D$38</f>
        <v>48460.49210882022</v>
      </c>
      <c r="E82" s="157">
        <f>Percentages!E44*$E$38</f>
        <v>0</v>
      </c>
      <c r="F82" s="156">
        <f>Percentages!F44*$F$38</f>
        <v>1039.3666325486183</v>
      </c>
      <c r="G82" s="157">
        <f>Percentages!G44*$G$38</f>
        <v>742.1515299161957</v>
      </c>
      <c r="H82" s="156">
        <f>Percentages!H44*$H$38</f>
        <v>1062.271985494107</v>
      </c>
      <c r="I82" s="157">
        <f>Percentages!I44*$I$38</f>
        <v>702.6197543677565</v>
      </c>
      <c r="J82" s="156">
        <f>Percentages!J44*$J$38</f>
        <v>716.3004315352698</v>
      </c>
      <c r="K82" s="158">
        <f t="shared" si="3"/>
        <v>60551.57262942969</v>
      </c>
      <c r="L82" s="157">
        <f t="shared" si="4"/>
        <v>0</v>
      </c>
      <c r="M82" s="157">
        <f t="shared" si="5"/>
        <v>15137.893157357423</v>
      </c>
      <c r="N82" s="159">
        <f t="shared" si="6"/>
        <v>75689.46578678711</v>
      </c>
      <c r="O82" s="269">
        <v>72200</v>
      </c>
      <c r="P82" s="157">
        <f t="shared" si="9"/>
        <v>3489.4657867871138</v>
      </c>
      <c r="Q82" s="172" t="s">
        <v>34</v>
      </c>
      <c r="R82" s="210">
        <f t="shared" si="7"/>
        <v>0.00596296270398413</v>
      </c>
      <c r="S82" s="247">
        <f t="shared" si="8"/>
        <v>0.006087996679765135</v>
      </c>
      <c r="T82" s="209">
        <f aca="true" t="shared" si="12" ref="T82:T93">+R82-S82</f>
        <v>-0.0001250339757810047</v>
      </c>
      <c r="U82" s="160"/>
      <c r="V82" s="161"/>
      <c r="W82" s="129"/>
    </row>
    <row r="83" spans="1:23" ht="15.75">
      <c r="A83" s="155" t="s">
        <v>39</v>
      </c>
      <c r="B83" s="156">
        <f>Percentages!B45*$B$38</f>
        <v>24630.79337064141</v>
      </c>
      <c r="C83" s="157">
        <f>Percentages!C45*$C$38</f>
        <v>21635.74860015208</v>
      </c>
      <c r="D83" s="156">
        <f>Percentages!D45*$D$38</f>
        <v>43946.65591569203</v>
      </c>
      <c r="E83" s="157">
        <f>Percentages!E45*$E$38</f>
        <v>0</v>
      </c>
      <c r="F83" s="156">
        <f>Percentages!F45*$F$38</f>
        <v>4677.149846468782</v>
      </c>
      <c r="G83" s="157">
        <f>Percentages!G45*$G$38</f>
        <v>4749.769791463653</v>
      </c>
      <c r="H83" s="156">
        <f>Percentages!H45*$H$38</f>
        <v>3328.452221214869</v>
      </c>
      <c r="I83" s="157">
        <f>Percentages!I45*$I$38</f>
        <v>5093.993219166235</v>
      </c>
      <c r="J83" s="156">
        <f>Percentages!J45*$J$38</f>
        <v>5561.86217427386</v>
      </c>
      <c r="K83" s="158">
        <f t="shared" si="3"/>
        <v>113624.42513907292</v>
      </c>
      <c r="L83" s="157">
        <f t="shared" si="4"/>
        <v>0</v>
      </c>
      <c r="M83" s="157">
        <f t="shared" si="5"/>
        <v>28406.10628476823</v>
      </c>
      <c r="N83" s="159">
        <f t="shared" si="6"/>
        <v>142030.53142384114</v>
      </c>
      <c r="O83" s="269">
        <v>136968</v>
      </c>
      <c r="P83" s="157">
        <f t="shared" si="9"/>
        <v>5062.531423841137</v>
      </c>
      <c r="Q83" s="172" t="s">
        <v>39</v>
      </c>
      <c r="R83" s="210">
        <f t="shared" si="7"/>
        <v>0.011189440338938891</v>
      </c>
      <c r="S83" s="247">
        <f t="shared" si="8"/>
        <v>0.011549317579419266</v>
      </c>
      <c r="T83" s="165">
        <f t="shared" si="12"/>
        <v>-0.00035987724048037496</v>
      </c>
      <c r="U83" s="160"/>
      <c r="V83" s="161"/>
      <c r="W83" s="129"/>
    </row>
    <row r="84" spans="1:23" ht="15.75">
      <c r="A84" s="155" t="s">
        <v>40</v>
      </c>
      <c r="B84" s="156">
        <f>Percentages!B46*$B$38</f>
        <v>41376.37029702971</v>
      </c>
      <c r="C84" s="157">
        <f>Percentages!C46*$C$38</f>
        <v>37254.60303571958</v>
      </c>
      <c r="D84" s="156">
        <f>Percentages!D46*$D$38</f>
        <v>40585.87349387158</v>
      </c>
      <c r="E84" s="157">
        <f>Percentages!E46*$E$38</f>
        <v>0</v>
      </c>
      <c r="F84" s="156">
        <f>Percentages!F46*$F$38</f>
        <v>7572.5283228542185</v>
      </c>
      <c r="G84" s="157">
        <f>Percentages!G46*$G$38</f>
        <v>7767.852679789515</v>
      </c>
      <c r="H84" s="156">
        <f>Percentages!H46*$H$38</f>
        <v>8675.221214868541</v>
      </c>
      <c r="I84" s="157">
        <f>Percentages!I46*$I$38</f>
        <v>7377.507420861443</v>
      </c>
      <c r="J84" s="156">
        <f>Percentages!J46*$J$38</f>
        <v>8932.687734439834</v>
      </c>
      <c r="K84" s="158">
        <f t="shared" si="3"/>
        <v>159542.6441994344</v>
      </c>
      <c r="L84" s="157">
        <f t="shared" si="4"/>
        <v>0</v>
      </c>
      <c r="M84" s="157">
        <f t="shared" si="5"/>
        <v>39885.6610498586</v>
      </c>
      <c r="N84" s="159">
        <f t="shared" si="6"/>
        <v>199428.30524929301</v>
      </c>
      <c r="O84" s="269">
        <v>181021</v>
      </c>
      <c r="P84" s="157">
        <f t="shared" si="9"/>
        <v>18407.305249293015</v>
      </c>
      <c r="Q84" s="172" t="s">
        <v>40</v>
      </c>
      <c r="R84" s="210">
        <f t="shared" si="7"/>
        <v>0.015711348124323652</v>
      </c>
      <c r="S84" s="247">
        <f t="shared" si="8"/>
        <v>0.015263923088196183</v>
      </c>
      <c r="T84" s="165">
        <f t="shared" si="12"/>
        <v>0.00044742503612746863</v>
      </c>
      <c r="U84" s="160"/>
      <c r="V84" s="161"/>
      <c r="W84" s="129"/>
    </row>
    <row r="85" spans="1:23" ht="15.75">
      <c r="A85" s="155" t="s">
        <v>41</v>
      </c>
      <c r="B85" s="156">
        <f>Percentages!B47*$B$38</f>
        <v>62333.56069737408</v>
      </c>
      <c r="C85" s="157">
        <f>Percentages!C47*$C$38</f>
        <v>69344.70524683737</v>
      </c>
      <c r="D85" s="156">
        <f>Percentages!D47*$D$38</f>
        <v>45202.62951359342</v>
      </c>
      <c r="E85" s="157">
        <f>Percentages!E47*$E$38</f>
        <v>0</v>
      </c>
      <c r="F85" s="156">
        <f>Percentages!F47*$F$38</f>
        <v>12175.437695569528</v>
      </c>
      <c r="G85" s="157">
        <f>Percentages!G47*$G$38</f>
        <v>17712.683180666536</v>
      </c>
      <c r="H85" s="156">
        <f>Percentages!H47*$H$38</f>
        <v>16358.98857660925</v>
      </c>
      <c r="I85" s="157">
        <f>Percentages!I47*$I$38</f>
        <v>14140.222556651099</v>
      </c>
      <c r="J85" s="156">
        <f>Percentages!J47*$J$38</f>
        <v>11165.859668049794</v>
      </c>
      <c r="K85" s="158">
        <f t="shared" si="3"/>
        <v>248434.0871353511</v>
      </c>
      <c r="L85" s="157">
        <f t="shared" si="4"/>
        <v>0</v>
      </c>
      <c r="M85" s="157">
        <f t="shared" si="5"/>
        <v>62108.52178383777</v>
      </c>
      <c r="N85" s="159">
        <f t="shared" si="6"/>
        <v>310542.60891918885</v>
      </c>
      <c r="O85" s="269">
        <v>284922</v>
      </c>
      <c r="P85" s="157">
        <f t="shared" si="9"/>
        <v>25620.608919188846</v>
      </c>
      <c r="Q85" s="172" t="s">
        <v>41</v>
      </c>
      <c r="R85" s="210">
        <f t="shared" si="7"/>
        <v>0.02446514816473058</v>
      </c>
      <c r="S85" s="247">
        <f t="shared" si="8"/>
        <v>0.02402498878105321</v>
      </c>
      <c r="T85" s="165">
        <f t="shared" si="12"/>
        <v>0.0004401593836773701</v>
      </c>
      <c r="U85" s="160"/>
      <c r="V85" s="161"/>
      <c r="W85" s="129"/>
    </row>
    <row r="86" spans="1:23" ht="15.75">
      <c r="A86" s="155" t="s">
        <v>42</v>
      </c>
      <c r="B86" s="156">
        <f>Percentages!B48*$B$38</f>
        <v>63544.08433060698</v>
      </c>
      <c r="C86" s="157">
        <f>Percentages!C48*$C$38</f>
        <v>49965.291958404516</v>
      </c>
      <c r="D86" s="156">
        <f>Percentages!D48*$D$38</f>
        <v>46724.514648212134</v>
      </c>
      <c r="E86" s="157">
        <f>Percentages!E48*$E$38</f>
        <v>0</v>
      </c>
      <c r="F86" s="156">
        <f>Percentages!F48*$F$38</f>
        <v>13437.525749378565</v>
      </c>
      <c r="G86" s="157">
        <f>Percentages!G48*$G$38</f>
        <v>6827.794075229001</v>
      </c>
      <c r="H86" s="156">
        <f>Percentages!H48*$H$38</f>
        <v>8639.812148685405</v>
      </c>
      <c r="I86" s="157">
        <f>Percentages!I48*$I$38</f>
        <v>7289.679951565474</v>
      </c>
      <c r="J86" s="156">
        <f>Percentages!J48*$J$38</f>
        <v>11966.430738589213</v>
      </c>
      <c r="K86" s="158">
        <f t="shared" si="3"/>
        <v>208395.13360067128</v>
      </c>
      <c r="L86" s="157">
        <f t="shared" si="4"/>
        <v>0</v>
      </c>
      <c r="M86" s="157">
        <f t="shared" si="5"/>
        <v>52098.78340016782</v>
      </c>
      <c r="N86" s="159">
        <f t="shared" si="6"/>
        <v>260493.9170008391</v>
      </c>
      <c r="O86" s="269">
        <v>245262</v>
      </c>
      <c r="P86" s="157">
        <f t="shared" si="9"/>
        <v>15231.917000839108</v>
      </c>
      <c r="Q86" s="172" t="s">
        <v>42</v>
      </c>
      <c r="R86" s="210">
        <f t="shared" si="7"/>
        <v>0.020522215285101127</v>
      </c>
      <c r="S86" s="247">
        <f t="shared" si="8"/>
        <v>0.02068080667136505</v>
      </c>
      <c r="T86" s="165">
        <f t="shared" si="12"/>
        <v>-0.00015859138626392322</v>
      </c>
      <c r="U86" s="160"/>
      <c r="V86" s="161"/>
      <c r="W86" s="129"/>
    </row>
    <row r="87" spans="1:23" ht="15.75">
      <c r="A87" s="155" t="s">
        <v>43</v>
      </c>
      <c r="B87" s="156">
        <f>Percentages!B49*$B$38</f>
        <v>247905.15238915195</v>
      </c>
      <c r="C87" s="157">
        <f>Percentages!C49*$C$38</f>
        <v>178701.75668816228</v>
      </c>
      <c r="D87" s="156">
        <f>Percentages!D49*$D$38</f>
        <v>36282.845620180604</v>
      </c>
      <c r="E87" s="157">
        <f>Percentages!E49*$E$38</f>
        <v>0</v>
      </c>
      <c r="F87" s="156">
        <f>Percentages!F49*$F$38</f>
        <v>27914.41813130575</v>
      </c>
      <c r="G87" s="157">
        <f>Percentages!G49*$G$38</f>
        <v>42302.63720522315</v>
      </c>
      <c r="H87" s="156">
        <f>Percentages!H49*$H$38</f>
        <v>44296.74179510426</v>
      </c>
      <c r="I87" s="157">
        <f>Percentages!I49*$I$38</f>
        <v>50237.31243729458</v>
      </c>
      <c r="J87" s="156">
        <f>Percentages!J49*$J$38</f>
        <v>30885.18919502075</v>
      </c>
      <c r="K87" s="158">
        <f t="shared" si="3"/>
        <v>658526.0534614433</v>
      </c>
      <c r="L87" s="157">
        <f t="shared" si="4"/>
        <v>0</v>
      </c>
      <c r="M87" s="157">
        <f t="shared" si="5"/>
        <v>164631.51336536082</v>
      </c>
      <c r="N87" s="159">
        <f>SUM(K87:M87)</f>
        <v>823157.5668268041</v>
      </c>
      <c r="O87" s="269">
        <v>739976</v>
      </c>
      <c r="P87" s="157">
        <f t="shared" si="9"/>
        <v>83181.56682680408</v>
      </c>
      <c r="Q87" s="172" t="s">
        <v>43</v>
      </c>
      <c r="R87" s="210">
        <f t="shared" si="7"/>
        <v>0.06484994734032609</v>
      </c>
      <c r="S87" s="247">
        <f t="shared" si="8"/>
        <v>0.062395726192602294</v>
      </c>
      <c r="T87" s="165">
        <f t="shared" si="12"/>
        <v>0.002454221147723798</v>
      </c>
      <c r="U87" s="160"/>
      <c r="V87" s="161"/>
      <c r="W87" s="129"/>
    </row>
    <row r="88" spans="1:23" ht="15.75">
      <c r="A88" s="155" t="s">
        <v>44</v>
      </c>
      <c r="B88" s="156">
        <f>Percentages!B50*$B$38</f>
        <v>13366.198450279811</v>
      </c>
      <c r="C88" s="157">
        <f>Percentages!C50*$C$38</f>
        <v>10078.297725679184</v>
      </c>
      <c r="D88" s="156">
        <f>Percentages!D50*$D$38</f>
        <v>38857.87098427797</v>
      </c>
      <c r="E88" s="157">
        <f>Percentages!E50*$E$38</f>
        <v>0</v>
      </c>
      <c r="F88" s="156">
        <f>Percentages!F50*$F$38</f>
        <v>3192.3403713993275</v>
      </c>
      <c r="G88" s="157">
        <f>Percentages!G50*$G$38</f>
        <v>1682.2101344767104</v>
      </c>
      <c r="H88" s="156">
        <f>Percentages!H50*$H$38</f>
        <v>1451.771713508613</v>
      </c>
      <c r="I88" s="157">
        <f>Percentages!I50*$I$38</f>
        <v>1844.3768552153608</v>
      </c>
      <c r="J88" s="156">
        <f>Percentages!J50*$J$38</f>
        <v>4255.667269709544</v>
      </c>
      <c r="K88" s="158">
        <f t="shared" si="3"/>
        <v>74728.73350454653</v>
      </c>
      <c r="L88" s="157">
        <f t="shared" si="4"/>
        <v>0</v>
      </c>
      <c r="M88" s="157">
        <f t="shared" si="5"/>
        <v>18682.183376136632</v>
      </c>
      <c r="N88" s="159">
        <f t="shared" si="6"/>
        <v>93410.91688068316</v>
      </c>
      <c r="O88" s="269">
        <v>87525</v>
      </c>
      <c r="P88" s="157">
        <f t="shared" si="9"/>
        <v>5885.9168806831585</v>
      </c>
      <c r="Q88" s="172" t="s">
        <v>44</v>
      </c>
      <c r="R88" s="210">
        <f t="shared" si="7"/>
        <v>0.007359092942649757</v>
      </c>
      <c r="S88" s="247">
        <f t="shared" si="8"/>
        <v>0.007380220351751294</v>
      </c>
      <c r="T88" s="209">
        <f>+R88-S88</f>
        <v>-2.1127409101536626E-05</v>
      </c>
      <c r="U88" s="160"/>
      <c r="V88" s="161"/>
      <c r="W88" s="129"/>
    </row>
    <row r="89" spans="1:23" ht="15.75">
      <c r="A89" s="155" t="s">
        <v>45</v>
      </c>
      <c r="B89" s="156">
        <f>Percentages!B51*$B$38</f>
        <v>193271.8670253982</v>
      </c>
      <c r="C89" s="157">
        <f>Percentages!C51*$C$38</f>
        <v>154985.165522758</v>
      </c>
      <c r="D89" s="156">
        <f>Percentages!D51*$D$38</f>
        <v>41357.21366693459</v>
      </c>
      <c r="E89" s="157">
        <f>Percentages!E51*$E$38</f>
        <v>0</v>
      </c>
      <c r="F89" s="156">
        <f>Percentages!F51*$F$38</f>
        <v>27394.73481503144</v>
      </c>
      <c r="G89" s="157">
        <f>Percentages!G51*$G$38</f>
        <v>30774.550107191582</v>
      </c>
      <c r="H89" s="156">
        <f>Percentages!H51*$H$38</f>
        <v>30097.706255666366</v>
      </c>
      <c r="I89" s="157">
        <f>Percentages!I51*$I$38</f>
        <v>34164.88555613216</v>
      </c>
      <c r="J89" s="156">
        <f>Percentages!J51*$J$38</f>
        <v>34888.044547717844</v>
      </c>
      <c r="K89" s="158">
        <f t="shared" si="3"/>
        <v>546934.1674968302</v>
      </c>
      <c r="L89" s="157">
        <f t="shared" si="4"/>
        <v>0</v>
      </c>
      <c r="M89" s="157">
        <f t="shared" si="5"/>
        <v>136733.54187420756</v>
      </c>
      <c r="N89" s="159">
        <f>SUM(K89:M89)</f>
        <v>683667.7093710378</v>
      </c>
      <c r="O89" s="269">
        <v>644095</v>
      </c>
      <c r="P89" s="157">
        <f t="shared" si="9"/>
        <v>39572.70937103778</v>
      </c>
      <c r="Q89" s="172" t="s">
        <v>45</v>
      </c>
      <c r="R89" s="210">
        <f t="shared" si="7"/>
        <v>0.05386066621716618</v>
      </c>
      <c r="S89" s="247">
        <f t="shared" si="8"/>
        <v>0.054310917194644384</v>
      </c>
      <c r="T89" s="165">
        <f t="shared" si="12"/>
        <v>-0.0004502509774782018</v>
      </c>
      <c r="U89" s="160"/>
      <c r="V89" s="161"/>
      <c r="W89" s="129"/>
    </row>
    <row r="90" spans="1:23" ht="15.75">
      <c r="A90" s="155" t="s">
        <v>46</v>
      </c>
      <c r="B90" s="156">
        <f>Percentages!B52*$B$38</f>
        <v>79314.51721911322</v>
      </c>
      <c r="C90" s="157">
        <f>Percentages!C52*$C$38</f>
        <v>75411.74019612683</v>
      </c>
      <c r="D90" s="156">
        <f>Percentages!D52*$D$38</f>
        <v>43802.23311109439</v>
      </c>
      <c r="E90" s="157">
        <f>Percentages!E52*$E$38</f>
        <v>0</v>
      </c>
      <c r="F90" s="156">
        <f>Percentages!F52*$F$38</f>
        <v>17966.194648340403</v>
      </c>
      <c r="G90" s="157">
        <f>Percentages!G52*$G$38</f>
        <v>12220.76185928669</v>
      </c>
      <c r="H90" s="156">
        <f>Percentages!H52*$H$38</f>
        <v>12428.582230281052</v>
      </c>
      <c r="I90" s="157">
        <f>Percentages!I52*$I$38</f>
        <v>15457.634596090644</v>
      </c>
      <c r="J90" s="156">
        <f>Percentages!J52*$J$38</f>
        <v>12935.54308713693</v>
      </c>
      <c r="K90" s="158">
        <f t="shared" si="3"/>
        <v>269537.20694747014</v>
      </c>
      <c r="L90" s="157">
        <f t="shared" si="4"/>
        <v>0</v>
      </c>
      <c r="M90" s="157">
        <f t="shared" si="5"/>
        <v>67384.30173686754</v>
      </c>
      <c r="N90" s="159">
        <f t="shared" si="6"/>
        <v>336921.50868433766</v>
      </c>
      <c r="O90" s="269">
        <v>318969</v>
      </c>
      <c r="P90" s="157">
        <f t="shared" si="9"/>
        <v>17952.508684337663</v>
      </c>
      <c r="Q90" s="172" t="s">
        <v>46</v>
      </c>
      <c r="R90" s="210">
        <f t="shared" si="7"/>
        <v>0.02654332897677136</v>
      </c>
      <c r="S90" s="247">
        <f t="shared" si="8"/>
        <v>0.026895875525595643</v>
      </c>
      <c r="T90" s="165">
        <f t="shared" si="12"/>
        <v>-0.00035254654882428335</v>
      </c>
      <c r="U90" s="160"/>
      <c r="V90" s="161"/>
      <c r="W90" s="129"/>
    </row>
    <row r="91" spans="1:23" ht="15.75">
      <c r="A91" s="155" t="s">
        <v>47</v>
      </c>
      <c r="B91" s="156">
        <f>Percentages!B53*$B$38</f>
        <v>16980.956521739132</v>
      </c>
      <c r="C91" s="157">
        <f>Percentages!C53*$C$38</f>
        <v>17549.27464670505</v>
      </c>
      <c r="D91" s="156">
        <f>Percentages!D53*$D$38</f>
        <v>49314.01833126331</v>
      </c>
      <c r="E91" s="157">
        <f>Percentages!E53*$E$38</f>
        <v>0</v>
      </c>
      <c r="F91" s="156">
        <f>Percentages!F53*$F$38</f>
        <v>5048.352215236147</v>
      </c>
      <c r="G91" s="157">
        <f>Percentages!G53*$G$38</f>
        <v>2671.7455076983047</v>
      </c>
      <c r="H91" s="156">
        <f>Percentages!H53*$H$38</f>
        <v>3115.9978241160475</v>
      </c>
      <c r="I91" s="157">
        <f>Percentages!I53*$I$38</f>
        <v>4215.718526206539</v>
      </c>
      <c r="J91" s="156">
        <f>Percentages!J53*$J$38</f>
        <v>3370.8255601659753</v>
      </c>
      <c r="K91" s="158">
        <f t="shared" si="3"/>
        <v>102266.88913313048</v>
      </c>
      <c r="L91" s="157">
        <f t="shared" si="4"/>
        <v>0</v>
      </c>
      <c r="M91" s="157">
        <f t="shared" si="5"/>
        <v>25566.72228328262</v>
      </c>
      <c r="N91" s="159">
        <f t="shared" si="6"/>
        <v>127833.6114164131</v>
      </c>
      <c r="O91" s="269">
        <v>112113</v>
      </c>
      <c r="P91" s="157">
        <f t="shared" si="9"/>
        <v>15720.6114164131</v>
      </c>
      <c r="Q91" s="172" t="s">
        <v>47</v>
      </c>
      <c r="R91" s="210">
        <f t="shared" si="7"/>
        <v>0.010070979485295006</v>
      </c>
      <c r="S91" s="247">
        <f t="shared" si="8"/>
        <v>0.00945351207421757</v>
      </c>
      <c r="T91" s="209">
        <f>+R91-S91</f>
        <v>0.000617467411077436</v>
      </c>
      <c r="U91" s="160"/>
      <c r="V91" s="161"/>
      <c r="W91" s="129"/>
    </row>
    <row r="92" spans="1:23" ht="15.75">
      <c r="A92" s="155" t="s">
        <v>48</v>
      </c>
      <c r="B92" s="156">
        <f>Percentages!B54*$B$38</f>
        <v>20747.030047352564</v>
      </c>
      <c r="C92" s="157">
        <f>Percentages!C54*$C$38</f>
        <v>25020.25156773091</v>
      </c>
      <c r="D92" s="156">
        <f>Percentages!D54*$D$38</f>
        <v>50229.678638662524</v>
      </c>
      <c r="E92" s="157">
        <f>Percentages!E54*$E$38</f>
        <v>0</v>
      </c>
      <c r="F92" s="156">
        <f>Percentages!F54*$F$38</f>
        <v>7127.085480333382</v>
      </c>
      <c r="G92" s="157">
        <f>Percentages!G54*$G$38</f>
        <v>5145.58394075229</v>
      </c>
      <c r="H92" s="156">
        <f>Percentages!H54*$H$38</f>
        <v>5665.450589301904</v>
      </c>
      <c r="I92" s="157">
        <f>Percentages!I54*$I$38</f>
        <v>4303.545995502509</v>
      </c>
      <c r="J92" s="156">
        <f>Percentages!J54*$J$38</f>
        <v>2865.2017261410792</v>
      </c>
      <c r="K92" s="158">
        <f t="shared" si="3"/>
        <v>121103.82798577716</v>
      </c>
      <c r="L92" s="157">
        <f t="shared" si="4"/>
        <v>0</v>
      </c>
      <c r="M92" s="157">
        <f t="shared" si="5"/>
        <v>30275.95699644429</v>
      </c>
      <c r="N92" s="159">
        <f t="shared" si="6"/>
        <v>151379.78498222143</v>
      </c>
      <c r="O92" s="269">
        <v>150288</v>
      </c>
      <c r="P92" s="157">
        <f t="shared" si="9"/>
        <v>1091.784982221434</v>
      </c>
      <c r="Q92" s="172" t="s">
        <v>48</v>
      </c>
      <c r="R92" s="210">
        <f t="shared" si="7"/>
        <v>0.011925992641154301</v>
      </c>
      <c r="S92" s="247">
        <f t="shared" si="8"/>
        <v>0.012672477077680645</v>
      </c>
      <c r="T92" s="165">
        <f t="shared" si="12"/>
        <v>-0.0007464844365263432</v>
      </c>
      <c r="U92" s="160"/>
      <c r="V92" s="161"/>
      <c r="W92" s="129"/>
    </row>
    <row r="93" spans="1:23" ht="16.5" thickBot="1">
      <c r="A93" s="155" t="s">
        <v>49</v>
      </c>
      <c r="B93" s="156">
        <f>Percentages!B55*$B$38</f>
        <v>157964.9277227723</v>
      </c>
      <c r="C93" s="157">
        <f>Percentages!C55*$C$38</f>
        <v>102788.60864498671</v>
      </c>
      <c r="D93" s="156">
        <f>Percentages!D55*$D$38</f>
        <v>38885.0311080438</v>
      </c>
      <c r="E93" s="157">
        <f>Percentages!E55*$E$38</f>
        <v>0</v>
      </c>
      <c r="F93" s="156">
        <f>Percentages!F55*$F$38</f>
        <v>21455.49691475362</v>
      </c>
      <c r="G93" s="157">
        <f>Percentages!G55*$G$38</f>
        <v>21275.01052426428</v>
      </c>
      <c r="H93" s="156">
        <f>Percentages!H55*$H$38</f>
        <v>19829.077062556666</v>
      </c>
      <c r="I93" s="157">
        <f>Percentages!I55*$I$38</f>
        <v>23274.279363431935</v>
      </c>
      <c r="J93" s="156">
        <f>Percentages!J55*$J$38</f>
        <v>19761.46484647303</v>
      </c>
      <c r="K93" s="158">
        <f t="shared" si="3"/>
        <v>405233.8961872823</v>
      </c>
      <c r="L93" s="157">
        <f t="shared" si="4"/>
        <v>0</v>
      </c>
      <c r="M93" s="157">
        <f t="shared" si="5"/>
        <v>101308.47404682057</v>
      </c>
      <c r="N93" s="159">
        <f t="shared" si="6"/>
        <v>506542.3702341028</v>
      </c>
      <c r="O93" s="269">
        <v>449981</v>
      </c>
      <c r="P93" s="157">
        <f t="shared" si="9"/>
        <v>56561.370234102826</v>
      </c>
      <c r="Q93" s="172" t="s">
        <v>49</v>
      </c>
      <c r="R93" s="210">
        <f t="shared" si="7"/>
        <v>0.03990638895777429</v>
      </c>
      <c r="S93" s="247">
        <f t="shared" si="8"/>
        <v>0.03794297553957611</v>
      </c>
      <c r="T93" s="258">
        <f t="shared" si="12"/>
        <v>0.0019634134181981816</v>
      </c>
      <c r="U93" s="160"/>
      <c r="V93" s="161"/>
      <c r="W93" s="129"/>
    </row>
    <row r="94" spans="1:23" s="111" customFormat="1" ht="15.75" thickBot="1">
      <c r="A94" s="113" t="s">
        <v>2</v>
      </c>
      <c r="B94" s="114">
        <f aca="true" t="shared" si="13" ref="B94:J94">SUM(B48:B93)</f>
        <v>3046383.599999999</v>
      </c>
      <c r="C94" s="115">
        <f t="shared" si="13"/>
        <v>2538653</v>
      </c>
      <c r="D94" s="114">
        <f t="shared" si="13"/>
        <v>2030922.4000000001</v>
      </c>
      <c r="E94" s="115">
        <f t="shared" si="13"/>
        <v>0</v>
      </c>
      <c r="F94" s="114">
        <f t="shared" si="13"/>
        <v>507730.59999999986</v>
      </c>
      <c r="G94" s="115">
        <f t="shared" si="13"/>
        <v>507730.60000000015</v>
      </c>
      <c r="H94" s="114">
        <f t="shared" si="13"/>
        <v>507730.6000000001</v>
      </c>
      <c r="I94" s="115">
        <f t="shared" si="13"/>
        <v>507730.6</v>
      </c>
      <c r="J94" s="114">
        <f t="shared" si="13"/>
        <v>507730.6000000001</v>
      </c>
      <c r="K94" s="115">
        <f t="shared" si="3"/>
        <v>10154611.999999998</v>
      </c>
      <c r="L94" s="115">
        <f>SUM(L48:L93)</f>
        <v>0</v>
      </c>
      <c r="M94" s="115">
        <f>SUM(M48:M93)</f>
        <v>2538653</v>
      </c>
      <c r="N94" s="116">
        <f>SUM(N48:N93)</f>
        <v>12693264.999999998</v>
      </c>
      <c r="O94" s="264">
        <f>SUM(O48:O93)</f>
        <v>11859402</v>
      </c>
      <c r="P94" s="115">
        <f t="shared" si="9"/>
        <v>833862.9999999981</v>
      </c>
      <c r="Q94" s="113" t="s">
        <v>2</v>
      </c>
      <c r="R94" s="211">
        <f>SUM(R48:R93)</f>
        <v>1.0000000000000004</v>
      </c>
      <c r="S94" s="265">
        <f>SUM(S48:S93)</f>
        <v>1</v>
      </c>
      <c r="T94" s="259">
        <f>SUM(T48:T93)</f>
        <v>2.2898349882893854E-16</v>
      </c>
      <c r="U94" s="15"/>
      <c r="V94" s="15"/>
      <c r="W94" s="117"/>
    </row>
    <row r="95" spans="1:15" ht="15" thickTop="1">
      <c r="A95" s="109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29"/>
    </row>
    <row r="96" spans="1:15" ht="15">
      <c r="A96" s="111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29"/>
    </row>
    <row r="97" spans="11:15" ht="12.75">
      <c r="K97" s="161"/>
      <c r="L97" s="161"/>
      <c r="M97" s="161"/>
      <c r="N97" s="161"/>
      <c r="O97" s="129"/>
    </row>
    <row r="98" s="162" customFormat="1" ht="15"/>
    <row r="149" spans="6:10" ht="12.75">
      <c r="F149" s="163"/>
      <c r="G149" s="163"/>
      <c r="H149" s="163"/>
      <c r="I149" s="163"/>
      <c r="J149" s="109"/>
    </row>
    <row r="150" ht="12.75">
      <c r="J150" s="109"/>
    </row>
    <row r="151" ht="12.75">
      <c r="J151" s="109"/>
    </row>
    <row r="152" ht="12.75">
      <c r="J152" s="109"/>
    </row>
    <row r="153" ht="12.75">
      <c r="J153" s="109"/>
    </row>
    <row r="154" ht="12.75">
      <c r="J154" s="109"/>
    </row>
    <row r="155" ht="12.75">
      <c r="J155" s="109"/>
    </row>
    <row r="156" ht="12.75">
      <c r="J156" s="109"/>
    </row>
    <row r="157" ht="12.75">
      <c r="J157" s="109"/>
    </row>
    <row r="158" ht="12.75">
      <c r="J158" s="109"/>
    </row>
    <row r="159" ht="12.75">
      <c r="J159" s="109"/>
    </row>
    <row r="160" ht="12.75">
      <c r="J160" s="109"/>
    </row>
    <row r="161" ht="12.75">
      <c r="J161" s="109"/>
    </row>
    <row r="162" ht="12.75">
      <c r="J162" s="109"/>
    </row>
    <row r="163" ht="12.75">
      <c r="J163" s="109"/>
    </row>
    <row r="164" ht="12.75">
      <c r="J164" s="109"/>
    </row>
    <row r="165" ht="12.75">
      <c r="J165" s="109"/>
    </row>
    <row r="166" ht="12.75">
      <c r="J166" s="109"/>
    </row>
    <row r="167" ht="12.75">
      <c r="J167" s="109"/>
    </row>
    <row r="168" ht="12.75">
      <c r="J168" s="109"/>
    </row>
    <row r="169" ht="12.75">
      <c r="J169" s="109"/>
    </row>
    <row r="170" ht="12.75">
      <c r="J170" s="109"/>
    </row>
    <row r="171" ht="12.75">
      <c r="J171" s="109"/>
    </row>
    <row r="172" ht="12.75">
      <c r="J172" s="109"/>
    </row>
    <row r="173" ht="12.75">
      <c r="J173" s="109"/>
    </row>
    <row r="174" ht="12.75">
      <c r="J174" s="109"/>
    </row>
    <row r="175" ht="12.75">
      <c r="J175" s="109"/>
    </row>
    <row r="176" ht="12.75">
      <c r="J176" s="109"/>
    </row>
    <row r="177" ht="12.75">
      <c r="J177" s="109"/>
    </row>
    <row r="178" ht="12.75">
      <c r="J178" s="109"/>
    </row>
    <row r="179" ht="12.75">
      <c r="J179" s="109"/>
    </row>
    <row r="180" ht="12.75">
      <c r="J180" s="109"/>
    </row>
    <row r="181" ht="12.75">
      <c r="J181" s="109"/>
    </row>
    <row r="182" ht="12.75">
      <c r="J182" s="109"/>
    </row>
    <row r="183" ht="12.75">
      <c r="J183" s="109"/>
    </row>
    <row r="184" ht="12.75">
      <c r="J184" s="109"/>
    </row>
    <row r="185" ht="12.75">
      <c r="J185" s="109"/>
    </row>
    <row r="186" ht="12.75">
      <c r="J186" s="109"/>
    </row>
    <row r="187" ht="12.75">
      <c r="J187" s="109"/>
    </row>
    <row r="188" ht="12.75">
      <c r="J188" s="109"/>
    </row>
    <row r="189" ht="12.75">
      <c r="J189" s="109"/>
    </row>
    <row r="190" ht="12.75">
      <c r="J190" s="109"/>
    </row>
    <row r="191" ht="12.75">
      <c r="J191" s="109"/>
    </row>
    <row r="192" ht="12.75">
      <c r="J192" s="109"/>
    </row>
    <row r="193" ht="12.75">
      <c r="J193" s="109"/>
    </row>
    <row r="194" ht="12.75">
      <c r="J194" s="109"/>
    </row>
    <row r="195" ht="12.75">
      <c r="J195" s="109"/>
    </row>
    <row r="196" ht="12.75">
      <c r="J196" s="109"/>
    </row>
    <row r="197" ht="12.75">
      <c r="J197" s="109"/>
    </row>
    <row r="198" ht="12.75">
      <c r="J198" s="109"/>
    </row>
    <row r="199" ht="12.75">
      <c r="J199" s="109"/>
    </row>
    <row r="200" ht="12.75">
      <c r="J200" s="109"/>
    </row>
    <row r="201" ht="12.75">
      <c r="J201" s="109"/>
    </row>
    <row r="202" ht="12.75">
      <c r="J202" s="109"/>
    </row>
    <row r="203" ht="12.75">
      <c r="J203" s="109"/>
    </row>
    <row r="204" ht="12.75">
      <c r="J204" s="109"/>
    </row>
    <row r="205" ht="12.75">
      <c r="J205" s="109"/>
    </row>
    <row r="206" ht="12.75">
      <c r="J206" s="109"/>
    </row>
    <row r="207" ht="12.75">
      <c r="J207" s="109"/>
    </row>
    <row r="321" ht="12.75">
      <c r="J321" s="51"/>
    </row>
    <row r="322" ht="12.75">
      <c r="J322" s="51"/>
    </row>
    <row r="323" ht="12.75">
      <c r="J323" s="51"/>
    </row>
  </sheetData>
  <mergeCells count="3">
    <mergeCell ref="A7:D7"/>
    <mergeCell ref="F31:J31"/>
    <mergeCell ref="R36:T36"/>
  </mergeCells>
  <printOptions horizontalCentered="1" verticalCentered="1"/>
  <pageMargins left="0.22" right="0.28" top="0.24" bottom="0.31" header="0" footer="0"/>
  <pageSetup horizontalDpi="300" verticalDpi="300" orientation="portrait" scale="85" r:id="rId2"/>
  <headerFooter alignWithMargins="0">
    <oddFooter>&amp;L&amp;F&amp;R&amp;D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 topLeftCell="A1">
      <selection activeCell="D20" sqref="D20"/>
    </sheetView>
  </sheetViews>
  <sheetFormatPr defaultColWidth="9.140625" defaultRowHeight="12.75"/>
  <cols>
    <col min="1" max="1" width="16.140625" style="0" customWidth="1"/>
    <col min="2" max="2" width="14.28125" style="0" customWidth="1"/>
    <col min="3" max="3" width="14.28125" style="56" customWidth="1"/>
    <col min="4" max="4" width="14.28125" style="0" customWidth="1"/>
    <col min="5" max="5" width="12.7109375" style="0" customWidth="1"/>
    <col min="6" max="10" width="14.28125" style="0" customWidth="1"/>
  </cols>
  <sheetData>
    <row r="1" spans="1:10" ht="18">
      <c r="A1" s="319" t="s">
        <v>151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ht="25.5">
      <c r="A2" s="320" t="s">
        <v>152</v>
      </c>
      <c r="B2" s="320"/>
      <c r="C2" s="320"/>
      <c r="D2" s="320"/>
      <c r="E2" s="320"/>
      <c r="F2" s="320"/>
      <c r="G2" s="320"/>
      <c r="H2" s="320"/>
      <c r="I2" s="320"/>
      <c r="J2" s="320"/>
    </row>
    <row r="4" spans="1:10" ht="12.75">
      <c r="A4" s="1"/>
      <c r="B4" s="7" t="s">
        <v>143</v>
      </c>
      <c r="C4" s="217" t="s">
        <v>143</v>
      </c>
      <c r="D4" s="7" t="s">
        <v>143</v>
      </c>
      <c r="F4" s="7" t="s">
        <v>143</v>
      </c>
      <c r="G4" s="7" t="s">
        <v>143</v>
      </c>
      <c r="H4" s="7" t="s">
        <v>143</v>
      </c>
      <c r="I4" s="7" t="s">
        <v>143</v>
      </c>
      <c r="J4" s="7" t="s">
        <v>143</v>
      </c>
    </row>
    <row r="5" spans="1:10" ht="13.5" thickBot="1">
      <c r="A5" s="63"/>
      <c r="B5" s="64">
        <f>Factors!$B$9</f>
        <v>2011</v>
      </c>
      <c r="C5" s="218" t="str">
        <f>Factors!$H$10</f>
        <v>2011-2012</v>
      </c>
      <c r="D5" s="64">
        <f>Factors!$B$72</f>
        <v>2010</v>
      </c>
      <c r="E5" s="65" t="s">
        <v>144</v>
      </c>
      <c r="F5" s="64" t="str">
        <f>+Factors!H67</f>
        <v>2011-2012</v>
      </c>
      <c r="G5" s="64" t="str">
        <f>Factors!$B$131</f>
        <v>2011-2012</v>
      </c>
      <c r="H5" s="64" t="str">
        <f>Factors!$H$131</f>
        <v>2011-2012</v>
      </c>
      <c r="I5" s="64">
        <f>Factors!$B$188</f>
        <v>2010</v>
      </c>
      <c r="J5" s="64">
        <f>+Factors!H188</f>
        <v>2010</v>
      </c>
    </row>
    <row r="6" spans="1:10" s="7" customFormat="1" ht="13.5" thickBot="1">
      <c r="A6" s="12"/>
      <c r="B6" s="219" t="s">
        <v>54</v>
      </c>
      <c r="C6" s="226" t="s">
        <v>53</v>
      </c>
      <c r="D6" s="229" t="s">
        <v>55</v>
      </c>
      <c r="E6" s="234" t="s">
        <v>91</v>
      </c>
      <c r="F6" s="235" t="s">
        <v>92</v>
      </c>
      <c r="G6" s="235" t="s">
        <v>95</v>
      </c>
      <c r="H6" s="235" t="s">
        <v>96</v>
      </c>
      <c r="I6" s="235" t="s">
        <v>94</v>
      </c>
      <c r="J6" s="236" t="s">
        <v>93</v>
      </c>
    </row>
    <row r="7" spans="1:10" s="7" customFormat="1" ht="12.75">
      <c r="A7" s="3" t="s">
        <v>0</v>
      </c>
      <c r="B7" s="58"/>
      <c r="C7" s="31"/>
      <c r="D7" s="230" t="s">
        <v>173</v>
      </c>
      <c r="E7" s="3" t="s">
        <v>174</v>
      </c>
      <c r="F7" s="178" t="s">
        <v>177</v>
      </c>
      <c r="G7" s="39" t="s">
        <v>191</v>
      </c>
      <c r="H7" s="192" t="s">
        <v>191</v>
      </c>
      <c r="I7" s="45" t="s">
        <v>147</v>
      </c>
      <c r="J7" s="30" t="s">
        <v>181</v>
      </c>
    </row>
    <row r="8" spans="1:10" s="7" customFormat="1" ht="12.75">
      <c r="A8" s="3"/>
      <c r="B8" s="58" t="s">
        <v>60</v>
      </c>
      <c r="C8" s="31" t="s">
        <v>61</v>
      </c>
      <c r="D8" s="230" t="s">
        <v>149</v>
      </c>
      <c r="E8" s="3" t="s">
        <v>175</v>
      </c>
      <c r="F8" s="178" t="s">
        <v>176</v>
      </c>
      <c r="G8" s="39" t="s">
        <v>146</v>
      </c>
      <c r="H8" s="192" t="s">
        <v>146</v>
      </c>
      <c r="I8" s="45" t="s">
        <v>102</v>
      </c>
      <c r="J8" s="30" t="s">
        <v>180</v>
      </c>
    </row>
    <row r="9" spans="1:10" s="7" customFormat="1" ht="12.75">
      <c r="A9" s="13"/>
      <c r="B9" s="59" t="s">
        <v>4</v>
      </c>
      <c r="C9" s="227" t="s">
        <v>4</v>
      </c>
      <c r="D9" s="231" t="s">
        <v>4</v>
      </c>
      <c r="E9" s="13" t="s">
        <v>89</v>
      </c>
      <c r="F9" s="237" t="s">
        <v>90</v>
      </c>
      <c r="G9" s="61" t="s">
        <v>145</v>
      </c>
      <c r="H9" s="194" t="s">
        <v>178</v>
      </c>
      <c r="I9" s="106" t="s">
        <v>182</v>
      </c>
      <c r="J9" s="246" t="s">
        <v>179</v>
      </c>
    </row>
    <row r="10" spans="1:10" s="108" customFormat="1" ht="14.25">
      <c r="A10" s="155" t="s">
        <v>5</v>
      </c>
      <c r="B10" s="220">
        <f>+Factors!D13</f>
        <v>0.004978089782222369</v>
      </c>
      <c r="C10" s="216">
        <f>Factors!J13</f>
        <v>0.004710599342293677</v>
      </c>
      <c r="D10" s="232">
        <f>+Factors!D76/Factors!$D$122</f>
        <v>0.023920206918906388</v>
      </c>
      <c r="E10" s="164"/>
      <c r="F10" s="238">
        <f>+Factors!H70/Factors!$H$116</f>
        <v>0.004971487059511625</v>
      </c>
      <c r="G10" s="240">
        <f>Factors!B134/Factors!$B$180</f>
        <v>0.0022412785032157475</v>
      </c>
      <c r="H10" s="242">
        <f>Factors!H134/Factors!$H$180</f>
        <v>0.002022456238231397</v>
      </c>
      <c r="I10" s="244">
        <f>+Factors!B191/Factors!$B$237</f>
        <v>0.0034596090641757483</v>
      </c>
      <c r="J10" s="247">
        <f>+Factors!H191/Factors!$H$237</f>
        <v>0.0036514522821576765</v>
      </c>
    </row>
    <row r="11" spans="1:10" s="108" customFormat="1" ht="14.25">
      <c r="A11" s="155" t="s">
        <v>6</v>
      </c>
      <c r="B11" s="220">
        <f>+Factors!D14</f>
        <v>0.030420433347682595</v>
      </c>
      <c r="C11" s="216">
        <f>Factors!J14</f>
        <v>0.0356800742635368</v>
      </c>
      <c r="D11" s="232">
        <f>+Factors!D77/Factors!$D$122</f>
        <v>0.01835496955679753</v>
      </c>
      <c r="E11" s="164"/>
      <c r="F11" s="238">
        <f>+Factors!H71/Factors!$H$116</f>
        <v>0.042988741044012284</v>
      </c>
      <c r="G11" s="240">
        <f>Factors!B135/Factors!$B$180</f>
        <v>0.036055349834340285</v>
      </c>
      <c r="H11" s="242">
        <f>Factors!H135/Factors!$H$180</f>
        <v>0.03856614826696422</v>
      </c>
      <c r="I11" s="244">
        <f>+Factors!B192/Factors!$B$237</f>
        <v>0.029925618405120223</v>
      </c>
      <c r="J11" s="247">
        <f>+Factors!H192/Factors!$H$237</f>
        <v>0.03975103734439834</v>
      </c>
    </row>
    <row r="12" spans="1:10" s="108" customFormat="1" ht="14.25">
      <c r="A12" s="155" t="s">
        <v>7</v>
      </c>
      <c r="B12" s="220">
        <f>+Factors!D15</f>
        <v>0.0018985176109584203</v>
      </c>
      <c r="C12" s="216">
        <f>Factors!J15</f>
        <v>0.0032391542647218574</v>
      </c>
      <c r="D12" s="232">
        <f>+Factors!D78/Factors!$D$122</f>
        <v>0.02431907708484484</v>
      </c>
      <c r="E12" s="164"/>
      <c r="F12" s="238">
        <f>+Factors!H72/Factors!$H$116</f>
        <v>0.004386606228980845</v>
      </c>
      <c r="G12" s="240">
        <f>Factors!B136/Factors!$B$180</f>
        <v>0.0068212824010914054</v>
      </c>
      <c r="H12" s="242">
        <f>Factors!H136/Factors!$H$180</f>
        <v>0.006416068066113397</v>
      </c>
      <c r="I12" s="244">
        <f>+Factors!B193/Factors!$B$237</f>
        <v>0.0031136481577581734</v>
      </c>
      <c r="J12" s="247">
        <f>+Factors!H193/Factors!$H$237</f>
        <v>0.0033195020746887966</v>
      </c>
    </row>
    <row r="13" spans="1:10" s="108" customFormat="1" ht="14.25">
      <c r="A13" s="155" t="s">
        <v>8</v>
      </c>
      <c r="B13" s="220">
        <f>+Factors!D16</f>
        <v>0.039501859884985155</v>
      </c>
      <c r="C13" s="216">
        <f>Factors!J16</f>
        <v>0.0378033003821807</v>
      </c>
      <c r="D13" s="232">
        <f>+Factors!D79/Factors!$D$122</f>
        <v>0.021060112649989148</v>
      </c>
      <c r="E13" s="164"/>
      <c r="F13" s="238">
        <f>+Factors!H73/Factors!$H$116</f>
        <v>0.04225764000584881</v>
      </c>
      <c r="G13" s="240">
        <f>Factors!B137/Factors!$B$180</f>
        <v>0.03225492106801793</v>
      </c>
      <c r="H13" s="242">
        <f>Factors!H137/Factors!$H$180</f>
        <v>0.03333565799567613</v>
      </c>
      <c r="I13" s="244">
        <f>+Factors!B194/Factors!$B$237</f>
        <v>0.031828403390416884</v>
      </c>
      <c r="J13" s="247">
        <f>+Factors!H194/Factors!$H$237</f>
        <v>0.04132780082987552</v>
      </c>
    </row>
    <row r="14" spans="1:10" s="108" customFormat="1" ht="14.25">
      <c r="A14" s="155" t="s">
        <v>9</v>
      </c>
      <c r="B14" s="220">
        <f>+Factors!D17</f>
        <v>0.0030188637592856275</v>
      </c>
      <c r="C14" s="216">
        <f>Factors!J17</f>
        <v>0.003762554191643377</v>
      </c>
      <c r="D14" s="232">
        <f>+Factors!D80/Factors!$D$122</f>
        <v>0.024099542135067716</v>
      </c>
      <c r="E14" s="164"/>
      <c r="F14" s="238">
        <f>+Factors!H74/Factors!$H$116</f>
        <v>0.005702588097675099</v>
      </c>
      <c r="G14" s="240">
        <f>Factors!B138/Factors!$B$180</f>
        <v>0.005749366595205613</v>
      </c>
      <c r="H14" s="242">
        <f>Factors!H138/Factors!$H$180</f>
        <v>0.005509449752423461</v>
      </c>
      <c r="I14" s="244">
        <f>+Factors!B195/Factors!$B$237</f>
        <v>0.004497491783428472</v>
      </c>
      <c r="J14" s="247">
        <f>+Factors!H195/Factors!$H$237</f>
        <v>0.004149377593360996</v>
      </c>
    </row>
    <row r="15" spans="1:10" s="108" customFormat="1" ht="14.25">
      <c r="A15" s="155" t="s">
        <v>10</v>
      </c>
      <c r="B15" s="220">
        <f>+Factors!D18</f>
        <v>0.004776648233385212</v>
      </c>
      <c r="C15" s="216">
        <f>Factors!J18</f>
        <v>0.00751523291296748</v>
      </c>
      <c r="D15" s="232">
        <f>+Factors!D81/Factors!$D$122</f>
        <v>0.02477523908914964</v>
      </c>
      <c r="E15" s="164"/>
      <c r="F15" s="238">
        <f>+Factors!H75/Factors!$H$116</f>
        <v>0.011258955987717503</v>
      </c>
      <c r="G15" s="240">
        <f>Factors!B139/Factors!$B$180</f>
        <v>0.010524264275969596</v>
      </c>
      <c r="H15" s="242">
        <f>Factors!H139/Factors!$H$180</f>
        <v>0.010251760931724667</v>
      </c>
      <c r="I15" s="244">
        <f>+Factors!B196/Factors!$B$237</f>
        <v>0.007611139941186646</v>
      </c>
      <c r="J15" s="247">
        <f>+Factors!H196/Factors!$H$237</f>
        <v>0.006804979253112033</v>
      </c>
    </row>
    <row r="16" spans="1:10" s="108" customFormat="1" ht="14.25">
      <c r="A16" s="155" t="s">
        <v>11</v>
      </c>
      <c r="B16" s="220">
        <f>+Factors!D19</f>
        <v>0.03528814419903529</v>
      </c>
      <c r="C16" s="216">
        <f>Factors!J19</f>
        <v>0.029103011030900346</v>
      </c>
      <c r="D16" s="232">
        <f>+Factors!D82/Factors!$D$122</f>
        <v>0.014848794014543372</v>
      </c>
      <c r="E16" s="164"/>
      <c r="F16" s="238">
        <f>+Factors!H76/Factors!$H$116</f>
        <v>0.023102792805965784</v>
      </c>
      <c r="G16" s="240">
        <f>Factors!B140/Factors!$B$180</f>
        <v>0.030403430130578835</v>
      </c>
      <c r="H16" s="242">
        <f>Factors!H140/Factors!$H$180</f>
        <v>0.030197363832903272</v>
      </c>
      <c r="I16" s="244">
        <f>+Factors!B197/Factors!$B$237</f>
        <v>0.03390416882892233</v>
      </c>
      <c r="J16" s="247">
        <f>+Factors!H197/Factors!$H$237</f>
        <v>0.03535269709543568</v>
      </c>
    </row>
    <row r="17" spans="1:10" s="108" customFormat="1" ht="14.25">
      <c r="A17" s="155" t="s">
        <v>12</v>
      </c>
      <c r="B17" s="220">
        <f>+Factors!D20</f>
        <v>0.04407706656953321</v>
      </c>
      <c r="C17" s="216">
        <f>Factors!J20</f>
        <v>0.04414335232715458</v>
      </c>
      <c r="D17" s="232">
        <f>+Factors!D83/Factors!$D$122</f>
        <v>0.01976888390452072</v>
      </c>
      <c r="E17" s="164"/>
      <c r="F17" s="238">
        <f>+Factors!H77/Factors!$H$116</f>
        <v>0.0511770726714432</v>
      </c>
      <c r="G17" s="240">
        <f>Factors!B141/Factors!$B$180</f>
        <v>0.03293704930812707</v>
      </c>
      <c r="H17" s="242">
        <f>Factors!H141/Factors!$H$180</f>
        <v>0.03814770904526118</v>
      </c>
      <c r="I17" s="244">
        <f>+Factors!B198/Factors!$B$237</f>
        <v>0.03546099290780142</v>
      </c>
      <c r="J17" s="247">
        <f>+Factors!H198/Factors!$H$237</f>
        <v>0.033278008298755185</v>
      </c>
    </row>
    <row r="18" spans="1:10" s="108" customFormat="1" ht="14.25">
      <c r="A18" s="155" t="s">
        <v>13</v>
      </c>
      <c r="B18" s="220">
        <f>+Factors!D21</f>
        <v>0.002925041668046403</v>
      </c>
      <c r="C18" s="216">
        <f>Factors!J21</f>
        <v>0.0032391542647218574</v>
      </c>
      <c r="D18" s="232">
        <f>+Factors!D84/Factors!$D$122</f>
        <v>0.018931888879986637</v>
      </c>
      <c r="E18" s="164"/>
      <c r="F18" s="238">
        <f>+Factors!H78/Factors!$H$116</f>
        <v>0.0029244041526538967</v>
      </c>
      <c r="G18" s="240">
        <f>Factors!B142/Factors!$B$180</f>
        <v>0.0018514909374390957</v>
      </c>
      <c r="H18" s="242">
        <f>Factors!H142/Factors!$H$180</f>
        <v>0.0022316758490829205</v>
      </c>
      <c r="I18" s="244">
        <f>+Factors!B199/Factors!$B$237</f>
        <v>0.0031136481577581734</v>
      </c>
      <c r="J18" s="247">
        <f>+Factors!H199/Factors!$H$237</f>
        <v>0.002157676348547718</v>
      </c>
    </row>
    <row r="19" spans="1:10" s="108" customFormat="1" ht="14.25">
      <c r="A19" s="155" t="s">
        <v>14</v>
      </c>
      <c r="B19" s="220">
        <f>+Factors!D22</f>
        <v>0.07693411481616388</v>
      </c>
      <c r="C19" s="216">
        <f>Factors!J22</f>
        <v>0.057909757952222474</v>
      </c>
      <c r="D19" s="232">
        <f>+Factors!D85/Factors!$D$122</f>
        <v>0.015721380662185286</v>
      </c>
      <c r="E19" s="164"/>
      <c r="F19" s="238">
        <f>+Factors!H79/Factors!$H$116</f>
        <v>0.05059219184091241</v>
      </c>
      <c r="G19" s="240">
        <f>Factors!B143/Factors!$B$180</f>
        <v>0.060319625803936856</v>
      </c>
      <c r="H19" s="242">
        <f>Factors!H143/Factors!$H$180</f>
        <v>0.06081316688750959</v>
      </c>
      <c r="I19" s="244">
        <f>+Factors!B200/Factors!$B$237</f>
        <v>0.07299775125410829</v>
      </c>
      <c r="J19" s="247">
        <f>+Factors!H200/Factors!$H$237</f>
        <v>0.07485477178423236</v>
      </c>
    </row>
    <row r="20" spans="1:10" s="108" customFormat="1" ht="14.25">
      <c r="A20" s="155" t="s">
        <v>15</v>
      </c>
      <c r="B20" s="220">
        <f>+Factors!D23</f>
        <v>0.012149960815479541</v>
      </c>
      <c r="C20" s="216">
        <f>Factors!J23</f>
        <v>0.014319431962947235</v>
      </c>
      <c r="D20" s="232">
        <f>+Factors!D86/Factors!$D$122</f>
        <v>0.02374620571525235</v>
      </c>
      <c r="E20" s="164"/>
      <c r="F20" s="238">
        <f>+Factors!H80/Factors!$H$116</f>
        <v>0.009211873080859774</v>
      </c>
      <c r="G20" s="240">
        <f>Factors!B144/Factors!$B$180</f>
        <v>0.0199766127460534</v>
      </c>
      <c r="H20" s="242">
        <f>Factors!H144/Factors!$H$180</f>
        <v>0.01792314666294721</v>
      </c>
      <c r="I20" s="244">
        <f>+Factors!B201/Factors!$B$237</f>
        <v>0.013665455803494205</v>
      </c>
      <c r="J20" s="247">
        <f>+Factors!H201/Factors!$H$237</f>
        <v>0.01717842323651452</v>
      </c>
    </row>
    <row r="21" spans="1:10" s="108" customFormat="1" ht="14.25">
      <c r="A21" s="155" t="s">
        <v>16</v>
      </c>
      <c r="B21" s="220">
        <f>+Factors!D24</f>
        <v>0.007155314193626721</v>
      </c>
      <c r="C21" s="216">
        <f>Factors!J24</f>
        <v>0.009401447743948806</v>
      </c>
      <c r="D21" s="232">
        <f>+Factors!D87/Factors!$D$122</f>
        <v>0.023079025973005433</v>
      </c>
      <c r="E21" s="164"/>
      <c r="F21" s="238">
        <f>+Factors!H81/Factors!$H$116</f>
        <v>0.012721158064044452</v>
      </c>
      <c r="G21" s="240">
        <f>Factors!B145/Factors!$B$180</f>
        <v>0.010719158058857923</v>
      </c>
      <c r="H21" s="242">
        <f>Factors!H145/Factors!$H$180</f>
        <v>0.011437338726549968</v>
      </c>
      <c r="I21" s="244">
        <f>+Factors!B202/Factors!$B$237</f>
        <v>0.007957100847604221</v>
      </c>
      <c r="J21" s="247">
        <f>+Factors!H202/Factors!$H$237</f>
        <v>0.01053941908713693</v>
      </c>
    </row>
    <row r="22" spans="1:10" s="108" customFormat="1" ht="14.25">
      <c r="A22" s="155" t="s">
        <v>17</v>
      </c>
      <c r="B22" s="220">
        <f>+Factors!D25</f>
        <v>0.009658156451096614</v>
      </c>
      <c r="C22" s="216">
        <f>Factors!J25</f>
        <v>0.011534549332911979</v>
      </c>
      <c r="D22" s="232">
        <f>+Factors!D88/Factors!$D$122</f>
        <v>0.026249242981296363</v>
      </c>
      <c r="E22" s="164"/>
      <c r="F22" s="238">
        <f>+Factors!H82/Factors!$H$116</f>
        <v>0.005995028512940488</v>
      </c>
      <c r="G22" s="240">
        <f>Factors!B146/Factors!$B$180</f>
        <v>0.01227830832196453</v>
      </c>
      <c r="H22" s="242">
        <f>Factors!H146/Factors!$H$180</f>
        <v>0.009763581839737778</v>
      </c>
      <c r="I22" s="244">
        <f>+Factors!B203/Factors!$B$237</f>
        <v>0.010897768552153606</v>
      </c>
      <c r="J22" s="247">
        <f>+Factors!H203/Factors!$H$237</f>
        <v>0.010622406639004149</v>
      </c>
    </row>
    <row r="23" spans="1:10" s="108" customFormat="1" ht="14.25">
      <c r="A23" s="155" t="s">
        <v>18</v>
      </c>
      <c r="B23" s="220">
        <f>+Factors!D26</f>
        <v>0.006548230073843505</v>
      </c>
      <c r="C23" s="216">
        <f>Factors!J26</f>
        <v>0.008552157296491246</v>
      </c>
      <c r="D23" s="232">
        <f>+Factors!D89/Factors!$D$122</f>
        <v>0.02573039002030039</v>
      </c>
      <c r="E23" s="164"/>
      <c r="F23" s="238">
        <f>+Factors!H83/Factors!$H$116</f>
        <v>0.011697616610615587</v>
      </c>
      <c r="G23" s="240">
        <f>Factors!B147/Factors!$B$180</f>
        <v>0.00565191970376145</v>
      </c>
      <c r="H23" s="242">
        <f>Factors!H147/Factors!$H$180</f>
        <v>0.004742311179301207</v>
      </c>
      <c r="I23" s="244">
        <f>+Factors!B204/Factors!$B$237</f>
        <v>0.006400276768725134</v>
      </c>
      <c r="J23" s="247">
        <f>+Factors!H204/Factors!$H$237</f>
        <v>0.006970954356846473</v>
      </c>
    </row>
    <row r="24" spans="1:10" s="108" customFormat="1" ht="14.25">
      <c r="A24" s="155" t="s">
        <v>19</v>
      </c>
      <c r="B24" s="220">
        <f>+Factors!D27</f>
        <v>0.008449507158073667</v>
      </c>
      <c r="C24" s="216">
        <f>Factors!J27</f>
        <v>0.010833390940243529</v>
      </c>
      <c r="D24" s="232">
        <f>+Factors!D90/Factors!$D$122</f>
        <v>0.022203853040954194</v>
      </c>
      <c r="E24" s="164"/>
      <c r="F24" s="238">
        <f>+Factors!H84/Factors!$H$116</f>
        <v>0.01389091972510601</v>
      </c>
      <c r="G24" s="240">
        <f>Factors!B148/Factors!$B$180</f>
        <v>0.01198596764763204</v>
      </c>
      <c r="H24" s="242">
        <f>Factors!H148/Factors!$H$180</f>
        <v>0.009972801450589302</v>
      </c>
      <c r="I24" s="244">
        <f>+Factors!B205/Factors!$B$237</f>
        <v>0.008822003113648157</v>
      </c>
      <c r="J24" s="247">
        <f>+Factors!H205/Factors!$H$237</f>
        <v>0.010705394190871369</v>
      </c>
    </row>
    <row r="25" spans="1:10" s="108" customFormat="1" ht="14.25">
      <c r="A25" s="155" t="s">
        <v>20</v>
      </c>
      <c r="B25" s="220">
        <f>+Factors!D28</f>
        <v>0.014125743678046735</v>
      </c>
      <c r="C25" s="216">
        <f>Factors!J28</f>
        <v>0.01867451437374705</v>
      </c>
      <c r="D25" s="232">
        <f>+Factors!D91/Factors!$D$122</f>
        <v>0.02189215504489646</v>
      </c>
      <c r="E25" s="164"/>
      <c r="F25" s="238">
        <f>+Factors!H85/Factors!$H$116</f>
        <v>0.024711215089925426</v>
      </c>
      <c r="G25" s="240">
        <f>Factors!B149/Factors!$B$180</f>
        <v>0.013252777236406159</v>
      </c>
      <c r="H25" s="242">
        <f>Factors!H149/Factors!$H$180</f>
        <v>0.012692656391659111</v>
      </c>
      <c r="I25" s="244">
        <f>+Factors!B206/Factors!$B$237</f>
        <v>0.01850890849334025</v>
      </c>
      <c r="J25" s="247">
        <f>+Factors!H206/Factors!$H$237</f>
        <v>0.01784232365145228</v>
      </c>
    </row>
    <row r="26" spans="1:10" s="108" customFormat="1" ht="14.25">
      <c r="A26" s="155" t="s">
        <v>21</v>
      </c>
      <c r="B26" s="220">
        <f>+Factors!D29</f>
        <v>0.0077016899014316145</v>
      </c>
      <c r="C26" s="216">
        <f>Factors!J29</f>
        <v>0.01190981720504439</v>
      </c>
      <c r="D26" s="232">
        <f>+Factors!D92/Factors!$D$122</f>
        <v>0.026708818942603556</v>
      </c>
      <c r="E26" s="164"/>
      <c r="F26" s="238">
        <f>+Factors!H86/Factors!$H$116</f>
        <v>0.014622020763269484</v>
      </c>
      <c r="G26" s="240">
        <f>Factors!B150/Factors!$B$180</f>
        <v>0.013740011693626973</v>
      </c>
      <c r="H26" s="242">
        <f>Factors!H150/Factors!$H$180</f>
        <v>0.011786038077969175</v>
      </c>
      <c r="I26" s="244">
        <f>+Factors!B207/Factors!$B$237</f>
        <v>0.010205846739318456</v>
      </c>
      <c r="J26" s="247">
        <f>+Factors!H207/Factors!$H$237</f>
        <v>0.013029045643153526</v>
      </c>
    </row>
    <row r="27" spans="1:10" s="108" customFormat="1" ht="14.25">
      <c r="A27" s="155" t="s">
        <v>22</v>
      </c>
      <c r="B27" s="220">
        <f>+Factors!D30</f>
        <v>0.0328515293000872</v>
      </c>
      <c r="C27" s="216">
        <f>Factors!J30</f>
        <v>0.027374803725027406</v>
      </c>
      <c r="D27" s="232">
        <f>+Factors!D93/Factors!$D$122</f>
        <v>0.019972557617279292</v>
      </c>
      <c r="E27" s="164"/>
      <c r="F27" s="238">
        <f>+Factors!H87/Factors!$H$116</f>
        <v>0.033191987132621725</v>
      </c>
      <c r="G27" s="240">
        <f>Factors!B151/Factors!$B$180</f>
        <v>0.024751510426817384</v>
      </c>
      <c r="H27" s="242">
        <f>Factors!H151/Factors!$H$180</f>
        <v>0.022037799009693843</v>
      </c>
      <c r="I27" s="244">
        <f>+Factors!B208/Factors!$B$237</f>
        <v>0.028195813873032348</v>
      </c>
      <c r="J27" s="247">
        <f>+Factors!H208/Factors!$H$237</f>
        <v>0.02149377593360996</v>
      </c>
    </row>
    <row r="28" spans="1:10" s="108" customFormat="1" ht="14.25">
      <c r="A28" s="155" t="s">
        <v>23</v>
      </c>
      <c r="B28" s="220">
        <f>+Factors!D31</f>
        <v>0.004175083060145479</v>
      </c>
      <c r="C28" s="216">
        <f>Factors!J31</f>
        <v>0.005372255853685032</v>
      </c>
      <c r="D28" s="232">
        <f>+Factors!D94/Factors!$D$122</f>
        <v>0.019546251668695912</v>
      </c>
      <c r="E28" s="164"/>
      <c r="F28" s="238">
        <f>+Factors!H88/Factors!$H$116</f>
        <v>0.0068723497587366575</v>
      </c>
      <c r="G28" s="240">
        <f>Factors!B152/Factors!$B$180</f>
        <v>0.006626388618203079</v>
      </c>
      <c r="H28" s="242">
        <f>Factors!H152/Factors!$H$180</f>
        <v>0.006416068066113397</v>
      </c>
      <c r="I28" s="244">
        <f>+Factors!B209/Factors!$B$237</f>
        <v>0.002594706798131811</v>
      </c>
      <c r="J28" s="247">
        <f>+Factors!H209/Factors!$H$237</f>
        <v>0.002157676348547718</v>
      </c>
    </row>
    <row r="29" spans="1:10" s="108" customFormat="1" ht="14.25">
      <c r="A29" s="155" t="s">
        <v>50</v>
      </c>
      <c r="B29" s="220">
        <f>+Factors!D32</f>
        <v>0.004558649844917602</v>
      </c>
      <c r="C29" s="216">
        <f>Factors!J32</f>
        <v>0.005678395433582524</v>
      </c>
      <c r="D29" s="232">
        <f>+Factors!D95/Factors!$D$122</f>
        <v>0.023683720398356336</v>
      </c>
      <c r="E29" s="164"/>
      <c r="F29" s="238">
        <f>+Factors!H89/Factors!$H$116</f>
        <v>0.002631963737388507</v>
      </c>
      <c r="G29" s="240">
        <f>Factors!B153/Factors!$B$180</f>
        <v>0.0043851101149873315</v>
      </c>
      <c r="H29" s="242">
        <f>Factors!H153/Factors!$H$180</f>
        <v>0.004742311179301207</v>
      </c>
      <c r="I29" s="244">
        <f>+Factors!B210/Factors!$B$237</f>
        <v>0.005881335409098772</v>
      </c>
      <c r="J29" s="247">
        <f>+Factors!H210/Factors!$H$237</f>
        <v>0.005062240663900415</v>
      </c>
    </row>
    <row r="30" spans="1:10" s="108" customFormat="1" ht="14.25">
      <c r="A30" s="155" t="s">
        <v>24</v>
      </c>
      <c r="B30" s="220">
        <f>+Factors!D33</f>
        <v>0.029661578197953575</v>
      </c>
      <c r="C30" s="216">
        <f>Factors!J33</f>
        <v>0.03719102122238572</v>
      </c>
      <c r="D30" s="232">
        <f>+Factors!D96/Factors!$D$122</f>
        <v>0.018703705804870872</v>
      </c>
      <c r="E30" s="164"/>
      <c r="F30" s="238">
        <f>+Factors!H90/Factors!$H$116</f>
        <v>0.03655505190817371</v>
      </c>
      <c r="G30" s="240">
        <f>Factors!B154/Factors!$B$180</f>
        <v>0.03264470863379458</v>
      </c>
      <c r="H30" s="242">
        <f>Factors!H154/Factors!$H$180</f>
        <v>0.03640421228816514</v>
      </c>
      <c r="I30" s="244">
        <f>+Factors!B211/Factors!$B$237</f>
        <v>0.038920601971977165</v>
      </c>
      <c r="J30" s="247">
        <f>+Factors!H211/Factors!$H$237</f>
        <v>0.030871369294605808</v>
      </c>
    </row>
    <row r="31" spans="1:10" s="108" customFormat="1" ht="14.25">
      <c r="A31" s="155" t="s">
        <v>25</v>
      </c>
      <c r="B31" s="220">
        <f>+Factors!D34</f>
        <v>0.01086128679757608</v>
      </c>
      <c r="C31" s="216">
        <f>Factors!J34</f>
        <v>0.014477439488055618</v>
      </c>
      <c r="D31" s="232">
        <f>+Factors!D97/Factors!$D$122</f>
        <v>0.016872906535540313</v>
      </c>
      <c r="E31" s="164"/>
      <c r="F31" s="238">
        <f>+Factors!H91/Factors!$H$116</f>
        <v>0.012136277233513671</v>
      </c>
      <c r="G31" s="240">
        <f>Factors!B155/Factors!$B$180</f>
        <v>0.013155330344961996</v>
      </c>
      <c r="H31" s="242">
        <f>Factors!H155/Factors!$H$180</f>
        <v>0.013529534835065207</v>
      </c>
      <c r="I31" s="244">
        <f>+Factors!B212/Factors!$B$237</f>
        <v>0.011070749005362394</v>
      </c>
      <c r="J31" s="247">
        <f>+Factors!H212/Factors!$H$237</f>
        <v>0.00987551867219917</v>
      </c>
    </row>
    <row r="32" spans="1:10" s="108" customFormat="1" ht="14.25">
      <c r="A32" s="155" t="s">
        <v>26</v>
      </c>
      <c r="B32" s="220">
        <f>+Factors!D35</f>
        <v>0.10764705233065112</v>
      </c>
      <c r="C32" s="216">
        <f>Factors!J35</f>
        <v>0.08900761398761615</v>
      </c>
      <c r="D32" s="232">
        <f>+Factors!D98/Factors!$D$122</f>
        <v>0.017296280954183146</v>
      </c>
      <c r="E32" s="164"/>
      <c r="F32" s="238">
        <f>+Factors!H92/Factors!$H$116</f>
        <v>0.10264658575815178</v>
      </c>
      <c r="G32" s="240">
        <f>Factors!B156/Factors!$B$180</f>
        <v>0.08809198986552329</v>
      </c>
      <c r="H32" s="242">
        <f>Factors!H156/Factors!$H$180</f>
        <v>0.08605899993026013</v>
      </c>
      <c r="I32" s="244">
        <f>+Factors!B213/Factors!$B$237</f>
        <v>0.08718214841722885</v>
      </c>
      <c r="J32" s="247">
        <f>+Factors!H213/Factors!$H$237</f>
        <v>0.10904564315352697</v>
      </c>
    </row>
    <row r="33" spans="1:10" s="108" customFormat="1" ht="14.25">
      <c r="A33" s="155" t="s">
        <v>27</v>
      </c>
      <c r="B33" s="220">
        <f>+Factors!D36</f>
        <v>0.015574467145711226</v>
      </c>
      <c r="C33" s="216">
        <f>Factors!J36</f>
        <v>0.017094439122663216</v>
      </c>
      <c r="D33" s="232">
        <f>+Factors!D99/Factors!$D$122</f>
        <v>0.021243318161611548</v>
      </c>
      <c r="E33" s="164"/>
      <c r="F33" s="238">
        <f>+Factors!H93/Factors!$H$116</f>
        <v>0.014037139932738705</v>
      </c>
      <c r="G33" s="240">
        <f>Factors!B157/Factors!$B$180</f>
        <v>0.015396608848177742</v>
      </c>
      <c r="H33" s="242">
        <f>Factors!H157/Factors!$H$180</f>
        <v>0.013808494316200572</v>
      </c>
      <c r="I33" s="244">
        <f>+Factors!B214/Factors!$B$237</f>
        <v>0.014184397163120567</v>
      </c>
      <c r="J33" s="247">
        <f>+Factors!H214/Factors!$H$237</f>
        <v>0.0195850622406639</v>
      </c>
    </row>
    <row r="34" spans="1:10" s="108" customFormat="1" ht="14.25">
      <c r="A34" s="155" t="s">
        <v>28</v>
      </c>
      <c r="B34" s="220">
        <f>+Factors!D37</f>
        <v>0.004426195127873992</v>
      </c>
      <c r="C34" s="216">
        <f>Factors!J37</f>
        <v>0.0058462784290101814</v>
      </c>
      <c r="D34" s="232">
        <f>+Factors!D100/Factors!$D$122</f>
        <v>0.023156216187778425</v>
      </c>
      <c r="E34" s="164"/>
      <c r="F34" s="238">
        <f>+Factors!H94/Factors!$H$116</f>
        <v>0.006726129551103963</v>
      </c>
      <c r="G34" s="240">
        <f>Factors!B158/Factors!$B$180</f>
        <v>0.006139154160982265</v>
      </c>
      <c r="H34" s="242">
        <f>Factors!H158/Factors!$H$180</f>
        <v>0.00662528767696492</v>
      </c>
      <c r="I34" s="244">
        <f>+Factors!B215/Factors!$B$237</f>
        <v>0.005708354955889984</v>
      </c>
      <c r="J34" s="247">
        <f>+Factors!H215/Factors!$H$237</f>
        <v>0.004896265560165975</v>
      </c>
    </row>
    <row r="35" spans="1:10" s="108" customFormat="1" ht="14.25">
      <c r="A35" s="155" t="s">
        <v>29</v>
      </c>
      <c r="B35" s="220">
        <f>+Factors!D38</f>
        <v>0.051417265472366636</v>
      </c>
      <c r="C35" s="216">
        <f>Factors!J38</f>
        <v>0.06046750476491443</v>
      </c>
      <c r="D35" s="232">
        <f>+Factors!D101/Factors!$D$122</f>
        <v>0.02201916366816046</v>
      </c>
      <c r="E35" s="164"/>
      <c r="F35" s="238">
        <f>+Factors!H95/Factors!$H$116</f>
        <v>0.043134961251644975</v>
      </c>
      <c r="G35" s="240">
        <f>Factors!B159/Factors!$B$180</f>
        <v>0.04316897290976418</v>
      </c>
      <c r="H35" s="242">
        <f>Factors!H159/Factors!$H$180</f>
        <v>0.04114652346746635</v>
      </c>
      <c r="I35" s="244">
        <f>+Factors!B216/Factors!$B$237</f>
        <v>0.054488842760768035</v>
      </c>
      <c r="J35" s="247">
        <f>+Factors!H216/Factors!$H$237</f>
        <v>0.05020746887966805</v>
      </c>
    </row>
    <row r="36" spans="1:10" s="108" customFormat="1" ht="14.25">
      <c r="A36" s="155" t="s">
        <v>30</v>
      </c>
      <c r="B36" s="220">
        <f>+Factors!D39</f>
        <v>0.006167422762343124</v>
      </c>
      <c r="C36" s="216">
        <f>Factors!J39</f>
        <v>0.0050167389221911695</v>
      </c>
      <c r="D36" s="232">
        <f>+Factors!D102/Factors!$D$122</f>
        <v>0.0239720846981613</v>
      </c>
      <c r="E36" s="164"/>
      <c r="F36" s="238">
        <f>+Factors!H96/Factors!$H$116</f>
        <v>0.0030706243602865915</v>
      </c>
      <c r="G36" s="240">
        <f>Factors!B160/Factors!$B$180</f>
        <v>0.00993958292730462</v>
      </c>
      <c r="H36" s="242">
        <f>Factors!H160/Factors!$H$180</f>
        <v>0.010739940023711555</v>
      </c>
      <c r="I36" s="244">
        <f>+Factors!B217/Factors!$B$237</f>
        <v>0.006054315862307559</v>
      </c>
      <c r="J36" s="247">
        <f>+Factors!H217/Factors!$H$237</f>
        <v>0.01012448132780083</v>
      </c>
    </row>
    <row r="37" spans="1:10" s="108" customFormat="1" ht="14.25">
      <c r="A37" s="155" t="s">
        <v>31</v>
      </c>
      <c r="B37" s="220">
        <f>+Factors!D40</f>
        <v>0.013568330077154873</v>
      </c>
      <c r="C37" s="216">
        <f>Factors!J40</f>
        <v>0.014428062136459249</v>
      </c>
      <c r="D37" s="232">
        <f>+Factors!D103/Factors!$D$122</f>
        <v>0.019286568403498187</v>
      </c>
      <c r="E37" s="164"/>
      <c r="F37" s="238">
        <f>+Factors!H97/Factors!$H$116</f>
        <v>0.016084222839596433</v>
      </c>
      <c r="G37" s="240">
        <f>Factors!B161/Factors!$B$180</f>
        <v>0.01432469304229195</v>
      </c>
      <c r="H37" s="242">
        <f>Factors!H161/Factors!$H$180</f>
        <v>0.01590069042471581</v>
      </c>
      <c r="I37" s="244">
        <f>+Factors!B218/Factors!$B$237</f>
        <v>0.013146514443867843</v>
      </c>
      <c r="J37" s="247">
        <f>+Factors!H218/Factors!$H$237</f>
        <v>0.011867219917012449</v>
      </c>
    </row>
    <row r="38" spans="1:10" s="108" customFormat="1" ht="14.25">
      <c r="A38" s="155" t="s">
        <v>32</v>
      </c>
      <c r="B38" s="220">
        <f>+Factors!D41</f>
        <v>0.016769319072375465</v>
      </c>
      <c r="C38" s="216">
        <f>Factors!J41</f>
        <v>0.015425484638705918</v>
      </c>
      <c r="D38" s="232">
        <f>+Factors!D104/Factors!$D$122</f>
        <v>0.02517116780012286</v>
      </c>
      <c r="E38" s="164"/>
      <c r="F38" s="238">
        <f>+Factors!H98/Factors!$H$116</f>
        <v>0.014914461178534873</v>
      </c>
      <c r="G38" s="240">
        <f>Factors!B162/Factors!$B$180</f>
        <v>0.017832781134281817</v>
      </c>
      <c r="H38" s="242">
        <f>Factors!H162/Factors!$H$180</f>
        <v>0.017295487830392635</v>
      </c>
      <c r="I38" s="244">
        <f>+Factors!B219/Factors!$B$237</f>
        <v>0.014184397163120567</v>
      </c>
      <c r="J38" s="247">
        <f>+Factors!H219/Factors!$H$237</f>
        <v>0.013443983402489626</v>
      </c>
    </row>
    <row r="39" spans="1:10" s="108" customFormat="1" ht="14.25">
      <c r="A39" s="155" t="s">
        <v>33</v>
      </c>
      <c r="B39" s="220">
        <f>+Factors!D42</f>
        <v>0.014167135777122863</v>
      </c>
      <c r="C39" s="216">
        <f>Factors!J42</f>
        <v>0.015376107287109548</v>
      </c>
      <c r="D39" s="232">
        <f>+Factors!D105/Factors!$D$122</f>
        <v>0.022087867411200227</v>
      </c>
      <c r="E39" s="164"/>
      <c r="F39" s="238">
        <f>+Factors!H99/Factors!$H$116</f>
        <v>0.019008626992250328</v>
      </c>
      <c r="G39" s="240">
        <f>Factors!B163/Factors!$B$180</f>
        <v>0.014129799259403625</v>
      </c>
      <c r="H39" s="242">
        <f>Factors!H163/Factors!$H$180</f>
        <v>0.013947974056768255</v>
      </c>
      <c r="I39" s="244">
        <f>+Factors!B220/Factors!$B$237</f>
        <v>0.015049299429164505</v>
      </c>
      <c r="J39" s="247">
        <f>+Factors!H220/Factors!$H$237</f>
        <v>0.01867219917012448</v>
      </c>
    </row>
    <row r="40" spans="1:10" s="108" customFormat="1" ht="14.25">
      <c r="A40" s="155" t="s">
        <v>35</v>
      </c>
      <c r="B40" s="220">
        <f>+Factors!D43</f>
        <v>0.0036535426117862623</v>
      </c>
      <c r="C40" s="216">
        <f>Factors!J43</f>
        <v>0.004582218228143115</v>
      </c>
      <c r="D40" s="232">
        <f>+Factors!D106/Factors!$D$122</f>
        <v>0.024506372478006737</v>
      </c>
      <c r="E40" s="164"/>
      <c r="F40" s="238">
        <f>+Factors!H100/Factors!$H$116</f>
        <v>0.004386606228980845</v>
      </c>
      <c r="G40" s="240">
        <f>Factors!B164/Factors!$B$180</f>
        <v>0.005749366595205613</v>
      </c>
      <c r="H40" s="242">
        <f>Factors!H164/Factors!$H$180</f>
        <v>0.006834507287816444</v>
      </c>
      <c r="I40" s="244">
        <f>+Factors!B221/Factors!$B$237</f>
        <v>0.0036325895173845357</v>
      </c>
      <c r="J40" s="247">
        <f>+Factors!H221/Factors!$H$237</f>
        <v>0.004149377593360996</v>
      </c>
    </row>
    <row r="41" spans="1:10" s="108" customFormat="1" ht="14.25">
      <c r="A41" s="155" t="s">
        <v>36</v>
      </c>
      <c r="B41" s="220">
        <f>+Factors!D44</f>
        <v>0.05832422707153659</v>
      </c>
      <c r="C41" s="216">
        <f>Factors!J44</f>
        <v>0.05811714282892723</v>
      </c>
      <c r="D41" s="232">
        <f>+Factors!D107/Factors!$D$122</f>
        <v>0.018285184874537824</v>
      </c>
      <c r="E41" s="164"/>
      <c r="F41" s="238">
        <f>+Factors!H101/Factors!$H$116</f>
        <v>0.042111419798216115</v>
      </c>
      <c r="G41" s="240">
        <f>Factors!B165/Factors!$B$180</f>
        <v>0.069382186708244</v>
      </c>
      <c r="H41" s="242">
        <f>Factors!H165/Factors!$H$180</f>
        <v>0.06883325197015133</v>
      </c>
      <c r="I41" s="244">
        <f>+Factors!B222/Factors!$B$237</f>
        <v>0.047569624632416534</v>
      </c>
      <c r="J41" s="247">
        <f>+Factors!H222/Factors!$H$237</f>
        <v>0.05053941908713693</v>
      </c>
    </row>
    <row r="42" spans="1:10" s="108" customFormat="1" ht="14.25">
      <c r="A42" s="155" t="s">
        <v>37</v>
      </c>
      <c r="B42" s="220">
        <f>+Factors!D45</f>
        <v>0.007483691512964005</v>
      </c>
      <c r="C42" s="216">
        <f>Factors!J45</f>
        <v>0.010448247597791845</v>
      </c>
      <c r="D42" s="232">
        <f>+Factors!D108/Factors!$D$122</f>
        <v>0.024097698605357633</v>
      </c>
      <c r="E42" s="164"/>
      <c r="F42" s="238">
        <f>+Factors!H102/Factors!$H$116</f>
        <v>0.007311010381634742</v>
      </c>
      <c r="G42" s="240">
        <f>Factors!B166/Factors!$B$180</f>
        <v>0.013155330344961996</v>
      </c>
      <c r="H42" s="242">
        <f>Factors!H166/Factors!$H$180</f>
        <v>0.015063811981309714</v>
      </c>
      <c r="I42" s="244">
        <f>+Factors!B223/Factors!$B$237</f>
        <v>0.009859885832900882</v>
      </c>
      <c r="J42" s="247">
        <f>+Factors!H223/Factors!$H$237</f>
        <v>0.009294605809128631</v>
      </c>
    </row>
    <row r="43" spans="1:10" s="108" customFormat="1" ht="14.25">
      <c r="A43" s="155" t="s">
        <v>38</v>
      </c>
      <c r="B43" s="220">
        <f>+Factors!D46</f>
        <v>0.005331302361005331</v>
      </c>
      <c r="C43" s="216">
        <f>Factors!J46</f>
        <v>0.007653489497437316</v>
      </c>
      <c r="D43" s="232">
        <f>+Factors!D109/Factors!$D$122</f>
        <v>0.026851105098750227</v>
      </c>
      <c r="E43" s="164"/>
      <c r="F43" s="238">
        <f>+Factors!H103/Factors!$H$116</f>
        <v>0.009504313496125164</v>
      </c>
      <c r="G43" s="240">
        <f>Factors!B167/Factors!$B$180</f>
        <v>0.0113038394075229</v>
      </c>
      <c r="H43" s="242">
        <f>Factors!H167/Factors!$H$180</f>
        <v>0.009624102099170095</v>
      </c>
      <c r="I43" s="244">
        <f>+Factors!B224/Factors!$B$237</f>
        <v>0.008822003113648157</v>
      </c>
      <c r="J43" s="247">
        <f>+Factors!H224/Factors!$H$237</f>
        <v>0.007053941908713693</v>
      </c>
    </row>
    <row r="44" spans="1:10" s="108" customFormat="1" ht="14.25">
      <c r="A44" s="155" t="s">
        <v>34</v>
      </c>
      <c r="B44" s="220">
        <f>+Factors!D47</f>
        <v>0.0012859145446317208</v>
      </c>
      <c r="C44" s="216">
        <f>Factors!J47</f>
        <v>0.001540573369806737</v>
      </c>
      <c r="D44" s="232">
        <f>+Factors!D110/Factors!$D$122</f>
        <v>0.023861321392102532</v>
      </c>
      <c r="E44" s="164"/>
      <c r="F44" s="238">
        <f>+Factors!H104/Factors!$H$116</f>
        <v>0.0020470829068577278</v>
      </c>
      <c r="G44" s="240">
        <f>Factors!B168/Factors!$B$180</f>
        <v>0.001461703371662444</v>
      </c>
      <c r="H44" s="242">
        <f>Factors!H168/Factors!$H$180</f>
        <v>0.002092196108515238</v>
      </c>
      <c r="I44" s="244">
        <f>+Factors!B225/Factors!$B$237</f>
        <v>0.0013838436256702993</v>
      </c>
      <c r="J44" s="247">
        <f>+Factors!H225/Factors!$H$237</f>
        <v>0.0014107883817427386</v>
      </c>
    </row>
    <row r="45" spans="1:10" s="108" customFormat="1" ht="14.25">
      <c r="A45" s="155" t="s">
        <v>39</v>
      </c>
      <c r="B45" s="220">
        <f>+Factors!D48</f>
        <v>0.008085256686203737</v>
      </c>
      <c r="C45" s="216">
        <f>Factors!J48</f>
        <v>0.008522530885533423</v>
      </c>
      <c r="D45" s="232">
        <f>+Factors!D111/Factors!$D$122</f>
        <v>0.021638766658781262</v>
      </c>
      <c r="E45" s="164"/>
      <c r="F45" s="238">
        <f>+Factors!H105/Factors!$H$116</f>
        <v>0.009211873080859774</v>
      </c>
      <c r="G45" s="240">
        <f>Factors!B169/Factors!$B$180</f>
        <v>0.009354901578639642</v>
      </c>
      <c r="H45" s="242">
        <f>Factors!H169/Factors!$H$180</f>
        <v>0.00655554780668108</v>
      </c>
      <c r="I45" s="244">
        <f>+Factors!B226/Factors!$B$237</f>
        <v>0.01003286628610967</v>
      </c>
      <c r="J45" s="247">
        <f>+Factors!H226/Factors!$H$237</f>
        <v>0.010954356846473029</v>
      </c>
    </row>
    <row r="46" spans="1:10" s="108" customFormat="1" ht="14.25">
      <c r="A46" s="155" t="s">
        <v>40</v>
      </c>
      <c r="B46" s="220">
        <f>+Factors!D49</f>
        <v>0.013582127443513583</v>
      </c>
      <c r="C46" s="216">
        <f>Factors!J49</f>
        <v>0.014674948894441098</v>
      </c>
      <c r="D46" s="232">
        <f>+Factors!D112/Factors!$D$122</f>
        <v>0.01998396073324691</v>
      </c>
      <c r="E46" s="164"/>
      <c r="F46" s="238">
        <f>+Factors!H106/Factors!$H$116</f>
        <v>0.014914461178534873</v>
      </c>
      <c r="G46" s="240">
        <f>Factors!B170/Factors!$B$180</f>
        <v>0.01529916195673358</v>
      </c>
      <c r="H46" s="242">
        <f>Factors!H170/Factors!$H$180</f>
        <v>0.017086268219541113</v>
      </c>
      <c r="I46" s="244">
        <f>+Factors!B227/Factors!$B$237</f>
        <v>0.014530358069538143</v>
      </c>
      <c r="J46" s="247">
        <f>+Factors!H227/Factors!$H$237</f>
        <v>0.017593360995850623</v>
      </c>
    </row>
    <row r="47" spans="1:10" s="108" customFormat="1" ht="14.25">
      <c r="A47" s="155" t="s">
        <v>41</v>
      </c>
      <c r="B47" s="220">
        <f>+Factors!D50</f>
        <v>0.020461494309966112</v>
      </c>
      <c r="C47" s="216">
        <f>Factors!J50</f>
        <v>0.02731555090311176</v>
      </c>
      <c r="D47" s="232">
        <f>+Factors!D113/Factors!$D$122</f>
        <v>0.02225719186198026</v>
      </c>
      <c r="E47" s="164"/>
      <c r="F47" s="238">
        <f>+Factors!H107/Factors!$H$116</f>
        <v>0.023980114051761953</v>
      </c>
      <c r="G47" s="240">
        <f>Factors!B171/Factors!$B$180</f>
        <v>0.03488598713701033</v>
      </c>
      <c r="H47" s="242">
        <f>Factors!H171/Factors!$H$180</f>
        <v>0.03221982007113467</v>
      </c>
      <c r="I47" s="244">
        <f>+Factors!B228/Factors!$B$237</f>
        <v>0.027849852966614772</v>
      </c>
      <c r="J47" s="247">
        <f>+Factors!H228/Factors!$H$237</f>
        <v>0.02199170124481328</v>
      </c>
    </row>
    <row r="48" spans="1:10" s="108" customFormat="1" ht="14.25">
      <c r="A48" s="155" t="s">
        <v>42</v>
      </c>
      <c r="B48" s="220">
        <f>+Factors!D51</f>
        <v>0.020858858461096946</v>
      </c>
      <c r="C48" s="216">
        <f>Factors!J51</f>
        <v>0.019681812346312992</v>
      </c>
      <c r="D48" s="232">
        <f>+Factors!D114/Factors!$D$122</f>
        <v>0.023006548476796618</v>
      </c>
      <c r="E48" s="164"/>
      <c r="F48" s="238">
        <f>+Factors!H108/Factors!$H$116</f>
        <v>0.026465857581517767</v>
      </c>
      <c r="G48" s="240">
        <f>Factors!B172/Factors!$B$180</f>
        <v>0.013447671019294484</v>
      </c>
      <c r="H48" s="242">
        <f>Factors!H172/Factors!$H$180</f>
        <v>0.017016528349257272</v>
      </c>
      <c r="I48" s="244">
        <f>+Factors!B229/Factors!$B$237</f>
        <v>0.014357377616329355</v>
      </c>
      <c r="J48" s="247">
        <f>+Factors!H229/Factors!$H$237</f>
        <v>0.023568464730290457</v>
      </c>
    </row>
    <row r="49" spans="1:10" s="108" customFormat="1" ht="14.25">
      <c r="A49" s="155" t="s">
        <v>43</v>
      </c>
      <c r="B49" s="220">
        <f>+Factors!D52</f>
        <v>0.08137686678366833</v>
      </c>
      <c r="C49" s="216">
        <f>Factors!J52</f>
        <v>0.07039235243578476</v>
      </c>
      <c r="D49" s="232">
        <f>+Factors!D115/Factors!$D$122</f>
        <v>0.017865205297937826</v>
      </c>
      <c r="E49" s="164"/>
      <c r="F49" s="238">
        <f>+Factors!H109/Factors!$H$116</f>
        <v>0.05497879806989326</v>
      </c>
      <c r="G49" s="240">
        <f>Factors!B173/Factors!$B$180</f>
        <v>0.0833170921847593</v>
      </c>
      <c r="H49" s="242">
        <f>Factors!H173/Factors!$H$180</f>
        <v>0.08724457772508543</v>
      </c>
      <c r="I49" s="244">
        <f>+Factors!B230/Factors!$B$237</f>
        <v>0.09894481923542639</v>
      </c>
      <c r="J49" s="247">
        <f>+Factors!H230/Factors!$H$237</f>
        <v>0.0608298755186722</v>
      </c>
    </row>
    <row r="50" spans="1:10" s="108" customFormat="1" ht="14.25">
      <c r="A50" s="155" t="s">
        <v>44</v>
      </c>
      <c r="B50" s="220">
        <f>+Factors!D53</f>
        <v>0.004387562502069605</v>
      </c>
      <c r="C50" s="216">
        <f>Factors!J53</f>
        <v>0.00396993906834813</v>
      </c>
      <c r="D50" s="232">
        <f>+Factors!D116/Factors!$D$122</f>
        <v>0.019133114580979542</v>
      </c>
      <c r="E50" s="164"/>
      <c r="F50" s="238">
        <f>+Factors!H110/Factors!$H$116</f>
        <v>0.006287468928205878</v>
      </c>
      <c r="G50" s="240">
        <f>Factors!B174/Factors!$B$180</f>
        <v>0.0033131943091015397</v>
      </c>
      <c r="H50" s="242">
        <f>Factors!H174/Factors!$H$180</f>
        <v>0.002859334681637492</v>
      </c>
      <c r="I50" s="244">
        <f>+Factors!B231/Factors!$B$237</f>
        <v>0.0036325895173845357</v>
      </c>
      <c r="J50" s="247">
        <f>+Factors!H231/Factors!$H$237</f>
        <v>0.008381742738589212</v>
      </c>
    </row>
    <row r="51" spans="1:10" s="108" customFormat="1" ht="14.25">
      <c r="A51" s="155" t="s">
        <v>45</v>
      </c>
      <c r="B51" s="220">
        <f>+Factors!D54</f>
        <v>0.0634430499906178</v>
      </c>
      <c r="C51" s="216">
        <f>Factors!J54</f>
        <v>0.06105015751375159</v>
      </c>
      <c r="D51" s="232">
        <f>+Factors!D117/Factors!$D$122</f>
        <v>0.020363758687645863</v>
      </c>
      <c r="E51" s="164"/>
      <c r="F51" s="238">
        <f>+Factors!H111/Factors!$H$116</f>
        <v>0.053955256616464393</v>
      </c>
      <c r="G51" s="240">
        <f>Factors!B175/Factors!$B$180</f>
        <v>0.060611966478269344</v>
      </c>
      <c r="H51" s="242">
        <f>Factors!H175/Factors!$H$180</f>
        <v>0.05927888974126508</v>
      </c>
      <c r="I51" s="244">
        <f>+Factors!B232/Factors!$B$237</f>
        <v>0.0672893962982183</v>
      </c>
      <c r="J51" s="247">
        <f>+Factors!H232/Factors!$H$237</f>
        <v>0.06871369294605809</v>
      </c>
    </row>
    <row r="52" spans="1:10" s="108" customFormat="1" ht="14.25">
      <c r="A52" s="155" t="s">
        <v>46</v>
      </c>
      <c r="B52" s="220">
        <f>+Factors!D55</f>
        <v>0.02603563031888473</v>
      </c>
      <c r="C52" s="216">
        <f>Factors!J55</f>
        <v>0.029705414720376057</v>
      </c>
      <c r="D52" s="232">
        <f>+Factors!D118/Factors!$D$122</f>
        <v>0.021567654732201676</v>
      </c>
      <c r="E52" s="164"/>
      <c r="F52" s="238">
        <f>+Factors!H112/Factors!$H$116</f>
        <v>0.03538529024711215</v>
      </c>
      <c r="G52" s="240">
        <f>Factors!B176/Factors!$B$180</f>
        <v>0.024069382186708243</v>
      </c>
      <c r="H52" s="242">
        <f>Factors!H176/Factors!$H$180</f>
        <v>0.024478694469628286</v>
      </c>
      <c r="I52" s="244">
        <f>+Factors!B233/Factors!$B$237</f>
        <v>0.030444559764746585</v>
      </c>
      <c r="J52" s="247">
        <f>+Factors!H233/Factors!$H$237</f>
        <v>0.025477178423236515</v>
      </c>
    </row>
    <row r="53" spans="1:10" s="108" customFormat="1" ht="14.25">
      <c r="A53" s="155" t="s">
        <v>47</v>
      </c>
      <c r="B53" s="220">
        <f>+Factors!D56</f>
        <v>0.005574136008918618</v>
      </c>
      <c r="C53" s="216">
        <f>Factors!J56</f>
        <v>0.006912829223491769</v>
      </c>
      <c r="D53" s="232">
        <f>+Factors!D119/Factors!$D$122</f>
        <v>0.024281586697386028</v>
      </c>
      <c r="E53" s="164"/>
      <c r="F53" s="238">
        <f>+Factors!H113/Factors!$H$116</f>
        <v>0.00994297411902325</v>
      </c>
      <c r="G53" s="240">
        <f>Factors!B177/Factors!$B$180</f>
        <v>0.005262132137984798</v>
      </c>
      <c r="H53" s="242">
        <f>Factors!H177/Factors!$H$180</f>
        <v>0.006137108584978032</v>
      </c>
      <c r="I53" s="244">
        <f>+Factors!B234/Factors!$B$237</f>
        <v>0.008303061754021795</v>
      </c>
      <c r="J53" s="247">
        <f>+Factors!H234/Factors!$H$237</f>
        <v>0.006639004149377593</v>
      </c>
    </row>
    <row r="54" spans="1:10" s="108" customFormat="1" ht="14.25">
      <c r="A54" s="155" t="s">
        <v>48</v>
      </c>
      <c r="B54" s="220">
        <f>+Factors!D57</f>
        <v>0.0068103800346589844</v>
      </c>
      <c r="C54" s="216">
        <f>Factors!J57</f>
        <v>0.009855719378635407</v>
      </c>
      <c r="D54" s="232">
        <f>+Factors!D120/Factors!$D$122</f>
        <v>0.02473244602485182</v>
      </c>
      <c r="E54" s="164"/>
      <c r="F54" s="238">
        <f>+Factors!H114/Factors!$H$116</f>
        <v>0.014037139932738705</v>
      </c>
      <c r="G54" s="240">
        <f>Factors!B178/Factors!$B$180</f>
        <v>0.010134476710192944</v>
      </c>
      <c r="H54" s="242">
        <f>Factors!H178/Factors!$H$180</f>
        <v>0.011158379245414603</v>
      </c>
      <c r="I54" s="244">
        <f>+Factors!B235/Factors!$B$237</f>
        <v>0.008476042207230583</v>
      </c>
      <c r="J54" s="247">
        <f>+Factors!H235/Factors!$H$237</f>
        <v>0.005643153526970954</v>
      </c>
    </row>
    <row r="55" spans="1:10" s="108" customFormat="1" ht="14.25">
      <c r="A55" s="155" t="s">
        <v>49</v>
      </c>
      <c r="B55" s="220">
        <f>+Factors!D58</f>
        <v>0.051853262249301854</v>
      </c>
      <c r="C55" s="216">
        <f>Factors!J58</f>
        <v>0.04048942830902322</v>
      </c>
      <c r="D55" s="232">
        <f>+Factors!D121/Factors!$D$122</f>
        <v>0.019146487875678457</v>
      </c>
      <c r="E55" s="164"/>
      <c r="F55" s="238">
        <f>+Factors!H115/Factors!$H$116</f>
        <v>0.04225764000584881</v>
      </c>
      <c r="G55" s="240">
        <f>Factors!B179/Factors!$B$180</f>
        <v>0.04190216332099006</v>
      </c>
      <c r="H55" s="242">
        <f>Factors!H179/Factors!$H$180</f>
        <v>0.03905432735895111</v>
      </c>
      <c r="I55" s="244">
        <f>+Factors!B236/Factors!$B$237</f>
        <v>0.045839820100328665</v>
      </c>
      <c r="J55" s="247">
        <f>+Factors!H236/Factors!$H$237</f>
        <v>0.03892116182572614</v>
      </c>
    </row>
    <row r="56" spans="1:10" s="225" customFormat="1" ht="16.5" thickBot="1">
      <c r="A56" s="222" t="s">
        <v>2</v>
      </c>
      <c r="B56" s="223">
        <f>SUM(B10:B55)</f>
        <v>1</v>
      </c>
      <c r="C56" s="228">
        <f>SUM(C10:C55)</f>
        <v>1</v>
      </c>
      <c r="D56" s="233">
        <f>SUM(D10:D55)</f>
        <v>0.9999999999999998</v>
      </c>
      <c r="E56" s="224"/>
      <c r="F56" s="239">
        <f>SUM(F10:F55)</f>
        <v>0.9999999999999998</v>
      </c>
      <c r="G56" s="241">
        <f>SUM(G10:G55)</f>
        <v>0.9999999999999998</v>
      </c>
      <c r="H56" s="243">
        <f>SUM(H10:H55)</f>
        <v>0.9999999999999998</v>
      </c>
      <c r="I56" s="245">
        <f>SUM(I10:I55)</f>
        <v>1.0000000000000002</v>
      </c>
      <c r="J56" s="248">
        <f>SUM(J10:J55)</f>
        <v>1.0000000000000002</v>
      </c>
    </row>
    <row r="57" s="108" customFormat="1" ht="15" thickTop="1">
      <c r="C57" s="221"/>
    </row>
  </sheetData>
  <mergeCells count="2">
    <mergeCell ref="A1:J1"/>
    <mergeCell ref="A2:J2"/>
  </mergeCells>
  <printOptions horizontalCentered="1"/>
  <pageMargins left="0.42" right="0.7" top="0.44" bottom="0.42" header="0.3" footer="0.21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0"/>
  <sheetViews>
    <sheetView workbookViewId="0" topLeftCell="A1">
      <selection activeCell="K223" sqref="K223:K225"/>
    </sheetView>
  </sheetViews>
  <sheetFormatPr defaultColWidth="9.140625" defaultRowHeight="12.75"/>
  <cols>
    <col min="1" max="1" width="13.140625" style="0" customWidth="1"/>
    <col min="2" max="2" width="12.7109375" style="0" customWidth="1"/>
    <col min="3" max="3" width="12.28125" style="0" customWidth="1"/>
    <col min="4" max="4" width="9.8515625" style="0" customWidth="1"/>
    <col min="5" max="5" width="14.140625" style="0" customWidth="1"/>
    <col min="6" max="6" width="2.421875" style="1" customWidth="1"/>
    <col min="7" max="8" width="12.7109375" style="0" customWidth="1"/>
    <col min="9" max="9" width="12.00390625" style="0" customWidth="1"/>
    <col min="10" max="10" width="12.7109375" style="0" customWidth="1"/>
  </cols>
  <sheetData>
    <row r="1" spans="1:10" ht="18">
      <c r="A1" s="319" t="s">
        <v>195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ht="25.5">
      <c r="A2" s="320" t="s">
        <v>152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11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ht="4.35" customHeight="1" thickBot="1"/>
    <row r="5" spans="1:10" ht="15.75" thickBot="1">
      <c r="A5" s="380" t="s">
        <v>54</v>
      </c>
      <c r="B5" s="381"/>
      <c r="C5" s="381"/>
      <c r="D5" s="381"/>
      <c r="E5" s="382"/>
      <c r="G5" s="383" t="s">
        <v>53</v>
      </c>
      <c r="H5" s="384"/>
      <c r="I5" s="384"/>
      <c r="J5" s="385"/>
    </row>
    <row r="6" spans="1:10" ht="15">
      <c r="A6" s="359" t="s">
        <v>60</v>
      </c>
      <c r="B6" s="360"/>
      <c r="C6" s="360"/>
      <c r="D6" s="360"/>
      <c r="E6" s="361"/>
      <c r="F6" s="4"/>
      <c r="G6" s="350" t="s">
        <v>51</v>
      </c>
      <c r="H6" s="351"/>
      <c r="I6" s="351"/>
      <c r="J6" s="352"/>
    </row>
    <row r="7" spans="1:10" ht="15">
      <c r="A7" s="356" t="s">
        <v>184</v>
      </c>
      <c r="B7" s="357"/>
      <c r="C7" s="357"/>
      <c r="D7" s="357"/>
      <c r="E7" s="358"/>
      <c r="F7" s="4"/>
      <c r="G7" s="353" t="s">
        <v>52</v>
      </c>
      <c r="H7" s="354"/>
      <c r="I7" s="354"/>
      <c r="J7" s="355"/>
    </row>
    <row r="8" spans="1:10" ht="12.75">
      <c r="A8" s="97"/>
      <c r="B8" s="8"/>
      <c r="C8" s="8"/>
      <c r="D8" s="8"/>
      <c r="E8" s="98"/>
      <c r="F8" s="5"/>
      <c r="G8" s="91"/>
      <c r="H8" s="31"/>
      <c r="I8" s="31" t="s">
        <v>3</v>
      </c>
      <c r="J8" s="92" t="s">
        <v>1</v>
      </c>
    </row>
    <row r="9" spans="1:10" ht="15.75">
      <c r="A9" s="99"/>
      <c r="B9" s="68">
        <v>2011</v>
      </c>
      <c r="C9" s="69">
        <v>2010</v>
      </c>
      <c r="D9" s="58" t="s">
        <v>1</v>
      </c>
      <c r="E9" s="100"/>
      <c r="G9" s="93"/>
      <c r="H9" s="31"/>
      <c r="I9" s="31"/>
      <c r="J9" s="92"/>
    </row>
    <row r="10" spans="1:10" ht="15.75">
      <c r="A10" s="99"/>
      <c r="B10" s="68"/>
      <c r="C10" s="58" t="s">
        <v>127</v>
      </c>
      <c r="D10" s="69">
        <f>+B9</f>
        <v>2011</v>
      </c>
      <c r="E10" s="100"/>
      <c r="G10" s="93"/>
      <c r="H10" s="31" t="s">
        <v>189</v>
      </c>
      <c r="I10" s="31" t="s">
        <v>139</v>
      </c>
      <c r="J10" s="92" t="str">
        <f>+H10</f>
        <v>2011-2012</v>
      </c>
    </row>
    <row r="11" spans="1:10" ht="12.75">
      <c r="A11" s="101" t="s">
        <v>0</v>
      </c>
      <c r="B11" s="59" t="s">
        <v>3</v>
      </c>
      <c r="C11" s="59" t="s">
        <v>3</v>
      </c>
      <c r="D11" s="59" t="s">
        <v>2</v>
      </c>
      <c r="E11" s="102"/>
      <c r="G11" s="93"/>
      <c r="H11" s="31"/>
      <c r="I11" s="31"/>
      <c r="J11" s="92"/>
    </row>
    <row r="12" spans="1:10" ht="12.75">
      <c r="A12" s="103"/>
      <c r="B12" s="9"/>
      <c r="C12" s="9"/>
      <c r="D12" s="9"/>
      <c r="E12" s="104"/>
      <c r="G12" s="94" t="s">
        <v>0</v>
      </c>
      <c r="H12" s="227" t="s">
        <v>3</v>
      </c>
      <c r="I12" s="32" t="s">
        <v>127</v>
      </c>
      <c r="J12" s="250" t="s">
        <v>183</v>
      </c>
    </row>
    <row r="13" spans="1:10" ht="12.75">
      <c r="A13" s="103" t="s">
        <v>5</v>
      </c>
      <c r="B13" s="253">
        <v>1804</v>
      </c>
      <c r="C13" s="11">
        <v>1830</v>
      </c>
      <c r="D13" s="10">
        <f aca="true" t="shared" si="0" ref="D13:D58">B13/$B$59</f>
        <v>0.004978089782222369</v>
      </c>
      <c r="E13" s="105"/>
      <c r="F13" s="70"/>
      <c r="G13" s="95" t="s">
        <v>5</v>
      </c>
      <c r="H13" s="255">
        <v>477</v>
      </c>
      <c r="I13" s="33">
        <v>509</v>
      </c>
      <c r="J13" s="96">
        <f aca="true" t="shared" si="1" ref="J13:J58">H13/$H$59</f>
        <v>0.004710599342293677</v>
      </c>
    </row>
    <row r="14" spans="1:10" ht="12.75">
      <c r="A14" s="103" t="s">
        <v>6</v>
      </c>
      <c r="B14" s="253">
        <v>11024</v>
      </c>
      <c r="C14" s="11">
        <v>12095</v>
      </c>
      <c r="D14" s="10">
        <f t="shared" si="0"/>
        <v>0.030420433347682595</v>
      </c>
      <c r="E14" s="105"/>
      <c r="F14" s="70"/>
      <c r="G14" s="95" t="s">
        <v>6</v>
      </c>
      <c r="H14" s="255">
        <v>3613</v>
      </c>
      <c r="I14" s="33">
        <v>3561</v>
      </c>
      <c r="J14" s="96">
        <f t="shared" si="1"/>
        <v>0.0356800742635368</v>
      </c>
    </row>
    <row r="15" spans="1:10" ht="12.75">
      <c r="A15" s="103" t="s">
        <v>7</v>
      </c>
      <c r="B15" s="253">
        <v>688</v>
      </c>
      <c r="C15" s="11">
        <v>715</v>
      </c>
      <c r="D15" s="10">
        <f t="shared" si="0"/>
        <v>0.0018985176109584203</v>
      </c>
      <c r="E15" s="105"/>
      <c r="F15" s="70"/>
      <c r="G15" s="95" t="s">
        <v>7</v>
      </c>
      <c r="H15" s="255">
        <v>328</v>
      </c>
      <c r="I15" s="33">
        <v>362</v>
      </c>
      <c r="J15" s="96">
        <f t="shared" si="1"/>
        <v>0.0032391542647218574</v>
      </c>
    </row>
    <row r="16" spans="1:10" ht="12.75">
      <c r="A16" s="103" t="s">
        <v>8</v>
      </c>
      <c r="B16" s="253">
        <v>14315</v>
      </c>
      <c r="C16" s="11">
        <v>14479</v>
      </c>
      <c r="D16" s="10">
        <f t="shared" si="0"/>
        <v>0.039501859884985155</v>
      </c>
      <c r="E16" s="105"/>
      <c r="F16" s="70"/>
      <c r="G16" s="95" t="s">
        <v>8</v>
      </c>
      <c r="H16" s="255">
        <v>3828</v>
      </c>
      <c r="I16" s="33">
        <v>3888</v>
      </c>
      <c r="J16" s="96">
        <f t="shared" si="1"/>
        <v>0.0378033003821807</v>
      </c>
    </row>
    <row r="17" spans="1:10" ht="12.75">
      <c r="A17" s="103" t="s">
        <v>9</v>
      </c>
      <c r="B17" s="253">
        <v>1094</v>
      </c>
      <c r="C17" s="11">
        <v>1127</v>
      </c>
      <c r="D17" s="10">
        <f t="shared" si="0"/>
        <v>0.0030188637592856275</v>
      </c>
      <c r="E17" s="105"/>
      <c r="F17" s="70"/>
      <c r="G17" s="95" t="s">
        <v>9</v>
      </c>
      <c r="H17" s="255">
        <v>381</v>
      </c>
      <c r="I17" s="33">
        <v>374</v>
      </c>
      <c r="J17" s="96">
        <f t="shared" si="1"/>
        <v>0.003762554191643377</v>
      </c>
    </row>
    <row r="18" spans="1:10" ht="12.75">
      <c r="A18" s="103" t="s">
        <v>10</v>
      </c>
      <c r="B18" s="253">
        <v>1731</v>
      </c>
      <c r="C18" s="11">
        <v>1802</v>
      </c>
      <c r="D18" s="10">
        <f t="shared" si="0"/>
        <v>0.004776648233385212</v>
      </c>
      <c r="E18" s="105"/>
      <c r="F18" s="70"/>
      <c r="G18" s="95" t="s">
        <v>10</v>
      </c>
      <c r="H18" s="255">
        <v>761</v>
      </c>
      <c r="I18" s="33">
        <v>804</v>
      </c>
      <c r="J18" s="96">
        <f t="shared" si="1"/>
        <v>0.00751523291296748</v>
      </c>
    </row>
    <row r="19" spans="1:10" ht="12.75">
      <c r="A19" s="103" t="s">
        <v>11</v>
      </c>
      <c r="B19" s="253">
        <v>12788</v>
      </c>
      <c r="C19" s="11">
        <v>12952</v>
      </c>
      <c r="D19" s="10">
        <f t="shared" si="0"/>
        <v>0.03528814419903529</v>
      </c>
      <c r="E19" s="105"/>
      <c r="F19" s="70"/>
      <c r="G19" s="95" t="s">
        <v>11</v>
      </c>
      <c r="H19" s="255">
        <v>2947</v>
      </c>
      <c r="I19" s="33">
        <v>2727</v>
      </c>
      <c r="J19" s="96">
        <f t="shared" si="1"/>
        <v>0.029103011030900346</v>
      </c>
    </row>
    <row r="20" spans="1:10" ht="12.75">
      <c r="A20" s="103" t="s">
        <v>12</v>
      </c>
      <c r="B20" s="253">
        <v>15973</v>
      </c>
      <c r="C20" s="11">
        <v>15727</v>
      </c>
      <c r="D20" s="10">
        <f t="shared" si="0"/>
        <v>0.04407706656953321</v>
      </c>
      <c r="E20" s="105"/>
      <c r="F20" s="70"/>
      <c r="G20" s="95" t="s">
        <v>12</v>
      </c>
      <c r="H20" s="255">
        <v>4470</v>
      </c>
      <c r="I20" s="33">
        <v>4445</v>
      </c>
      <c r="J20" s="96">
        <f t="shared" si="1"/>
        <v>0.04414335232715458</v>
      </c>
    </row>
    <row r="21" spans="1:10" ht="12.75">
      <c r="A21" s="103" t="s">
        <v>13</v>
      </c>
      <c r="B21" s="253">
        <v>1060</v>
      </c>
      <c r="C21" s="11">
        <v>1085</v>
      </c>
      <c r="D21" s="10">
        <f t="shared" si="0"/>
        <v>0.002925041668046403</v>
      </c>
      <c r="E21" s="105"/>
      <c r="F21" s="70"/>
      <c r="G21" s="95" t="s">
        <v>13</v>
      </c>
      <c r="H21" s="255">
        <v>328</v>
      </c>
      <c r="I21" s="33">
        <v>331</v>
      </c>
      <c r="J21" s="96">
        <f t="shared" si="1"/>
        <v>0.0032391542647218574</v>
      </c>
    </row>
    <row r="22" spans="1:10" ht="12.75">
      <c r="A22" s="103" t="s">
        <v>14</v>
      </c>
      <c r="B22" s="253">
        <v>27880</v>
      </c>
      <c r="C22" s="11">
        <v>27078</v>
      </c>
      <c r="D22" s="10">
        <f t="shared" si="0"/>
        <v>0.07693411481616388</v>
      </c>
      <c r="E22" s="105"/>
      <c r="F22" s="70"/>
      <c r="G22" s="95" t="s">
        <v>14</v>
      </c>
      <c r="H22" s="255">
        <v>5864</v>
      </c>
      <c r="I22" s="33">
        <v>5950</v>
      </c>
      <c r="J22" s="96">
        <f t="shared" si="1"/>
        <v>0.057909757952222474</v>
      </c>
    </row>
    <row r="23" spans="1:10" ht="12.75">
      <c r="A23" s="103" t="s">
        <v>15</v>
      </c>
      <c r="B23" s="253">
        <v>4403</v>
      </c>
      <c r="C23" s="11">
        <v>4415</v>
      </c>
      <c r="D23" s="10">
        <f t="shared" si="0"/>
        <v>0.012149960815479541</v>
      </c>
      <c r="E23" s="105"/>
      <c r="F23" s="70"/>
      <c r="G23" s="95" t="s">
        <v>15</v>
      </c>
      <c r="H23" s="255">
        <v>1450</v>
      </c>
      <c r="I23" s="33">
        <v>1477</v>
      </c>
      <c r="J23" s="96">
        <f t="shared" si="1"/>
        <v>0.014319431962947235</v>
      </c>
    </row>
    <row r="24" spans="1:10" ht="12.75">
      <c r="A24" s="103" t="s">
        <v>16</v>
      </c>
      <c r="B24" s="253">
        <v>2593</v>
      </c>
      <c r="C24" s="11">
        <v>2605</v>
      </c>
      <c r="D24" s="10">
        <f t="shared" si="0"/>
        <v>0.007155314193626721</v>
      </c>
      <c r="E24" s="105"/>
      <c r="F24" s="70"/>
      <c r="G24" s="95" t="s">
        <v>16</v>
      </c>
      <c r="H24" s="255">
        <v>952</v>
      </c>
      <c r="I24" s="33">
        <v>914</v>
      </c>
      <c r="J24" s="96">
        <f t="shared" si="1"/>
        <v>0.009401447743948806</v>
      </c>
    </row>
    <row r="25" spans="1:10" ht="12.75">
      <c r="A25" s="103" t="s">
        <v>17</v>
      </c>
      <c r="B25" s="253">
        <v>3500</v>
      </c>
      <c r="C25" s="11">
        <v>3571</v>
      </c>
      <c r="D25" s="10">
        <f t="shared" si="0"/>
        <v>0.009658156451096614</v>
      </c>
      <c r="E25" s="105"/>
      <c r="F25" s="70"/>
      <c r="G25" s="95" t="s">
        <v>17</v>
      </c>
      <c r="H25" s="255">
        <v>1168</v>
      </c>
      <c r="I25" s="33">
        <v>1177</v>
      </c>
      <c r="J25" s="96">
        <f t="shared" si="1"/>
        <v>0.011534549332911979</v>
      </c>
    </row>
    <row r="26" spans="1:10" ht="12.75">
      <c r="A26" s="103" t="s">
        <v>18</v>
      </c>
      <c r="B26" s="253">
        <v>2373</v>
      </c>
      <c r="C26" s="11">
        <v>2495</v>
      </c>
      <c r="D26" s="10">
        <f t="shared" si="0"/>
        <v>0.006548230073843505</v>
      </c>
      <c r="E26" s="105"/>
      <c r="F26" s="70"/>
      <c r="G26" s="95" t="s">
        <v>18</v>
      </c>
      <c r="H26" s="255">
        <v>866</v>
      </c>
      <c r="I26" s="33">
        <v>904</v>
      </c>
      <c r="J26" s="96">
        <f t="shared" si="1"/>
        <v>0.008552157296491246</v>
      </c>
    </row>
    <row r="27" spans="1:10" ht="12.75">
      <c r="A27" s="103" t="s">
        <v>19</v>
      </c>
      <c r="B27" s="253">
        <v>3062</v>
      </c>
      <c r="C27" s="11">
        <v>3084</v>
      </c>
      <c r="D27" s="10">
        <f t="shared" si="0"/>
        <v>0.008449507158073667</v>
      </c>
      <c r="E27" s="105"/>
      <c r="F27" s="70"/>
      <c r="G27" s="95" t="s">
        <v>19</v>
      </c>
      <c r="H27" s="255">
        <v>1097</v>
      </c>
      <c r="I27" s="33">
        <v>1189</v>
      </c>
      <c r="J27" s="96">
        <f t="shared" si="1"/>
        <v>0.010833390940243529</v>
      </c>
    </row>
    <row r="28" spans="1:10" ht="12.75">
      <c r="A28" s="103" t="s">
        <v>20</v>
      </c>
      <c r="B28" s="253">
        <v>5119</v>
      </c>
      <c r="C28" s="11">
        <v>5282</v>
      </c>
      <c r="D28" s="10">
        <f t="shared" si="0"/>
        <v>0.014125743678046735</v>
      </c>
      <c r="E28" s="105"/>
      <c r="F28" s="70"/>
      <c r="G28" s="95" t="s">
        <v>20</v>
      </c>
      <c r="H28" s="255">
        <v>1891</v>
      </c>
      <c r="I28" s="33">
        <v>1839</v>
      </c>
      <c r="J28" s="96">
        <f t="shared" si="1"/>
        <v>0.01867451437374705</v>
      </c>
    </row>
    <row r="29" spans="1:10" ht="12.75">
      <c r="A29" s="103" t="s">
        <v>21</v>
      </c>
      <c r="B29" s="253">
        <v>2791</v>
      </c>
      <c r="C29" s="11">
        <v>2858</v>
      </c>
      <c r="D29" s="10">
        <f t="shared" si="0"/>
        <v>0.0077016899014316145</v>
      </c>
      <c r="E29" s="105"/>
      <c r="F29" s="70"/>
      <c r="G29" s="95" t="s">
        <v>21</v>
      </c>
      <c r="H29" s="255">
        <v>1206</v>
      </c>
      <c r="I29" s="33">
        <v>1269</v>
      </c>
      <c r="J29" s="96">
        <f t="shared" si="1"/>
        <v>0.01190981720504439</v>
      </c>
    </row>
    <row r="30" spans="1:10" ht="12.75">
      <c r="A30" s="103" t="s">
        <v>22</v>
      </c>
      <c r="B30" s="253">
        <v>11905</v>
      </c>
      <c r="C30" s="11">
        <v>11796</v>
      </c>
      <c r="D30" s="10">
        <f t="shared" si="0"/>
        <v>0.0328515293000872</v>
      </c>
      <c r="E30" s="105"/>
      <c r="F30" s="70"/>
      <c r="G30" s="95" t="s">
        <v>22</v>
      </c>
      <c r="H30" s="255">
        <v>2772</v>
      </c>
      <c r="I30" s="33">
        <v>2746</v>
      </c>
      <c r="J30" s="96">
        <f t="shared" si="1"/>
        <v>0.027374803725027406</v>
      </c>
    </row>
    <row r="31" spans="1:10" ht="12.75">
      <c r="A31" s="103" t="s">
        <v>23</v>
      </c>
      <c r="B31" s="253">
        <v>1513</v>
      </c>
      <c r="C31" s="11">
        <v>1711</v>
      </c>
      <c r="D31" s="10">
        <f t="shared" si="0"/>
        <v>0.004175083060145479</v>
      </c>
      <c r="E31" s="105"/>
      <c r="F31" s="70"/>
      <c r="G31" s="95" t="s">
        <v>23</v>
      </c>
      <c r="H31" s="255">
        <v>544</v>
      </c>
      <c r="I31" s="33">
        <v>535</v>
      </c>
      <c r="J31" s="96">
        <f t="shared" si="1"/>
        <v>0.005372255853685032</v>
      </c>
    </row>
    <row r="32" spans="1:10" ht="12.75">
      <c r="A32" s="103" t="s">
        <v>50</v>
      </c>
      <c r="B32" s="253">
        <v>1652</v>
      </c>
      <c r="C32" s="11">
        <v>1718</v>
      </c>
      <c r="D32" s="10">
        <f t="shared" si="0"/>
        <v>0.004558649844917602</v>
      </c>
      <c r="E32" s="105"/>
      <c r="F32" s="70"/>
      <c r="G32" s="95" t="s">
        <v>50</v>
      </c>
      <c r="H32" s="255">
        <v>575</v>
      </c>
      <c r="I32" s="33">
        <v>565</v>
      </c>
      <c r="J32" s="96">
        <f t="shared" si="1"/>
        <v>0.005678395433582524</v>
      </c>
    </row>
    <row r="33" spans="1:10" ht="12.75">
      <c r="A33" s="103" t="s">
        <v>24</v>
      </c>
      <c r="B33" s="253">
        <v>10749</v>
      </c>
      <c r="C33" s="11">
        <v>11135</v>
      </c>
      <c r="D33" s="10">
        <f t="shared" si="0"/>
        <v>0.029661578197953575</v>
      </c>
      <c r="E33" s="105"/>
      <c r="F33" s="70"/>
      <c r="G33" s="95" t="s">
        <v>24</v>
      </c>
      <c r="H33" s="255">
        <v>3766</v>
      </c>
      <c r="I33" s="33">
        <v>3652</v>
      </c>
      <c r="J33" s="96">
        <f t="shared" si="1"/>
        <v>0.03719102122238572</v>
      </c>
    </row>
    <row r="34" spans="1:10" ht="12.75">
      <c r="A34" s="103" t="s">
        <v>25</v>
      </c>
      <c r="B34" s="253">
        <v>3936</v>
      </c>
      <c r="C34" s="11">
        <v>4002</v>
      </c>
      <c r="D34" s="10">
        <f t="shared" si="0"/>
        <v>0.01086128679757608</v>
      </c>
      <c r="E34" s="105"/>
      <c r="F34" s="70"/>
      <c r="G34" s="95" t="s">
        <v>25</v>
      </c>
      <c r="H34" s="255">
        <v>1466</v>
      </c>
      <c r="I34" s="33">
        <v>1504</v>
      </c>
      <c r="J34" s="96">
        <f t="shared" si="1"/>
        <v>0.014477439488055618</v>
      </c>
    </row>
    <row r="35" spans="1:10" ht="12.75">
      <c r="A35" s="103" t="s">
        <v>26</v>
      </c>
      <c r="B35" s="253">
        <v>39010</v>
      </c>
      <c r="C35" s="11">
        <v>37170</v>
      </c>
      <c r="D35" s="10">
        <f t="shared" si="0"/>
        <v>0.10764705233065112</v>
      </c>
      <c r="E35" s="105"/>
      <c r="F35" s="70"/>
      <c r="G35" s="95" t="s">
        <v>26</v>
      </c>
      <c r="H35" s="255">
        <v>9013</v>
      </c>
      <c r="I35" s="33">
        <v>8748</v>
      </c>
      <c r="J35" s="96">
        <f t="shared" si="1"/>
        <v>0.08900761398761615</v>
      </c>
    </row>
    <row r="36" spans="1:10" ht="12.75">
      <c r="A36" s="103" t="s">
        <v>27</v>
      </c>
      <c r="B36" s="253">
        <v>5644</v>
      </c>
      <c r="C36" s="11">
        <v>5591</v>
      </c>
      <c r="D36" s="10">
        <f t="shared" si="0"/>
        <v>0.015574467145711226</v>
      </c>
      <c r="E36" s="105"/>
      <c r="F36" s="70"/>
      <c r="G36" s="95" t="s">
        <v>27</v>
      </c>
      <c r="H36" s="255">
        <v>1731</v>
      </c>
      <c r="I36" s="33">
        <v>1713</v>
      </c>
      <c r="J36" s="96">
        <f t="shared" si="1"/>
        <v>0.017094439122663216</v>
      </c>
    </row>
    <row r="37" spans="1:10" ht="12.75">
      <c r="A37" s="103" t="s">
        <v>28</v>
      </c>
      <c r="B37" s="253">
        <v>1604</v>
      </c>
      <c r="C37" s="11">
        <v>1603</v>
      </c>
      <c r="D37" s="10">
        <f t="shared" si="0"/>
        <v>0.004426195127873992</v>
      </c>
      <c r="E37" s="105"/>
      <c r="F37" s="70"/>
      <c r="G37" s="95" t="s">
        <v>28</v>
      </c>
      <c r="H37" s="255">
        <v>592</v>
      </c>
      <c r="I37" s="33">
        <v>609</v>
      </c>
      <c r="J37" s="96">
        <f t="shared" si="1"/>
        <v>0.0058462784290101814</v>
      </c>
    </row>
    <row r="38" spans="1:10" ht="12.75">
      <c r="A38" s="103" t="s">
        <v>29</v>
      </c>
      <c r="B38" s="253">
        <v>18633</v>
      </c>
      <c r="C38" s="11">
        <v>18338</v>
      </c>
      <c r="D38" s="10">
        <f t="shared" si="0"/>
        <v>0.051417265472366636</v>
      </c>
      <c r="E38" s="105"/>
      <c r="F38" s="70"/>
      <c r="G38" s="95" t="s">
        <v>29</v>
      </c>
      <c r="H38" s="255">
        <v>6123</v>
      </c>
      <c r="I38" s="33">
        <v>6025</v>
      </c>
      <c r="J38" s="96">
        <f t="shared" si="1"/>
        <v>0.06046750476491443</v>
      </c>
    </row>
    <row r="39" spans="1:10" ht="12.75">
      <c r="A39" s="103" t="s">
        <v>30</v>
      </c>
      <c r="B39" s="253">
        <v>2235</v>
      </c>
      <c r="C39" s="11">
        <v>2227</v>
      </c>
      <c r="D39" s="10">
        <f t="shared" si="0"/>
        <v>0.006167422762343124</v>
      </c>
      <c r="E39" s="105"/>
      <c r="F39" s="70"/>
      <c r="G39" s="95" t="s">
        <v>30</v>
      </c>
      <c r="H39" s="255">
        <v>508</v>
      </c>
      <c r="I39" s="33">
        <v>515</v>
      </c>
      <c r="J39" s="96">
        <f t="shared" si="1"/>
        <v>0.0050167389221911695</v>
      </c>
    </row>
    <row r="40" spans="1:10" ht="12.75">
      <c r="A40" s="103" t="s">
        <v>31</v>
      </c>
      <c r="B40" s="253">
        <v>4917</v>
      </c>
      <c r="C40" s="11">
        <v>4891</v>
      </c>
      <c r="D40" s="10">
        <f t="shared" si="0"/>
        <v>0.013568330077154873</v>
      </c>
      <c r="E40" s="105"/>
      <c r="F40" s="70"/>
      <c r="G40" s="95" t="s">
        <v>31</v>
      </c>
      <c r="H40" s="255">
        <v>1461</v>
      </c>
      <c r="I40" s="33">
        <v>1416</v>
      </c>
      <c r="J40" s="96">
        <f t="shared" si="1"/>
        <v>0.014428062136459249</v>
      </c>
    </row>
    <row r="41" spans="1:10" ht="12.75">
      <c r="A41" s="103" t="s">
        <v>32</v>
      </c>
      <c r="B41" s="253">
        <v>6077</v>
      </c>
      <c r="C41" s="11">
        <v>6154</v>
      </c>
      <c r="D41" s="10">
        <f t="shared" si="0"/>
        <v>0.016769319072375465</v>
      </c>
      <c r="E41" s="105"/>
      <c r="F41" s="70"/>
      <c r="G41" s="95" t="s">
        <v>32</v>
      </c>
      <c r="H41" s="255">
        <v>1562</v>
      </c>
      <c r="I41" s="33">
        <v>1514</v>
      </c>
      <c r="J41" s="96">
        <f t="shared" si="1"/>
        <v>0.015425484638705918</v>
      </c>
    </row>
    <row r="42" spans="1:10" ht="12.75">
      <c r="A42" s="103" t="s">
        <v>33</v>
      </c>
      <c r="B42" s="253">
        <v>5134</v>
      </c>
      <c r="C42" s="11">
        <v>5185</v>
      </c>
      <c r="D42" s="10">
        <f t="shared" si="0"/>
        <v>0.014167135777122863</v>
      </c>
      <c r="E42" s="105"/>
      <c r="F42" s="70"/>
      <c r="G42" s="95" t="s">
        <v>33</v>
      </c>
      <c r="H42" s="255">
        <v>1557</v>
      </c>
      <c r="I42" s="33">
        <v>1522</v>
      </c>
      <c r="J42" s="96">
        <f t="shared" si="1"/>
        <v>0.015376107287109548</v>
      </c>
    </row>
    <row r="43" spans="1:10" ht="12.75">
      <c r="A43" s="103" t="s">
        <v>35</v>
      </c>
      <c r="B43" s="253">
        <v>1324</v>
      </c>
      <c r="C43" s="11">
        <v>1355</v>
      </c>
      <c r="D43" s="10">
        <f t="shared" si="0"/>
        <v>0.0036535426117862623</v>
      </c>
      <c r="E43" s="105"/>
      <c r="F43" s="70"/>
      <c r="G43" s="95" t="s">
        <v>35</v>
      </c>
      <c r="H43" s="255">
        <v>464</v>
      </c>
      <c r="I43" s="33">
        <v>488</v>
      </c>
      <c r="J43" s="96">
        <f t="shared" si="1"/>
        <v>0.004582218228143115</v>
      </c>
    </row>
    <row r="44" spans="1:10" ht="12.75">
      <c r="A44" s="103" t="s">
        <v>36</v>
      </c>
      <c r="B44" s="253">
        <v>21136</v>
      </c>
      <c r="C44" s="11">
        <v>20945</v>
      </c>
      <c r="D44" s="10">
        <f t="shared" si="0"/>
        <v>0.05832422707153659</v>
      </c>
      <c r="E44" s="105"/>
      <c r="F44" s="70"/>
      <c r="G44" s="95" t="s">
        <v>36</v>
      </c>
      <c r="H44" s="255">
        <v>5885</v>
      </c>
      <c r="I44" s="33">
        <v>5651</v>
      </c>
      <c r="J44" s="96">
        <f t="shared" si="1"/>
        <v>0.05811714282892723</v>
      </c>
    </row>
    <row r="45" spans="1:10" ht="12.75">
      <c r="A45" s="200" t="s">
        <v>37</v>
      </c>
      <c r="B45" s="253">
        <v>2712</v>
      </c>
      <c r="C45" s="11">
        <v>2696</v>
      </c>
      <c r="D45" s="199">
        <f t="shared" si="0"/>
        <v>0.007483691512964005</v>
      </c>
      <c r="E45" s="105"/>
      <c r="F45" s="70"/>
      <c r="G45" s="204" t="s">
        <v>37</v>
      </c>
      <c r="H45" s="255">
        <v>1058</v>
      </c>
      <c r="I45" s="33">
        <v>1084</v>
      </c>
      <c r="J45" s="203">
        <f t="shared" si="1"/>
        <v>0.010448247597791845</v>
      </c>
    </row>
    <row r="46" spans="1:10" ht="12.75">
      <c r="A46" s="200" t="s">
        <v>38</v>
      </c>
      <c r="B46" s="253">
        <v>1932</v>
      </c>
      <c r="C46" s="11">
        <v>2019</v>
      </c>
      <c r="D46" s="199">
        <f t="shared" si="0"/>
        <v>0.005331302361005331</v>
      </c>
      <c r="E46" s="105"/>
      <c r="F46" s="70"/>
      <c r="G46" s="204" t="s">
        <v>38</v>
      </c>
      <c r="H46" s="255">
        <v>775</v>
      </c>
      <c r="I46" s="33">
        <v>814</v>
      </c>
      <c r="J46" s="203">
        <f t="shared" si="1"/>
        <v>0.007653489497437316</v>
      </c>
    </row>
    <row r="47" spans="1:10" ht="12.75">
      <c r="A47" s="200" t="s">
        <v>34</v>
      </c>
      <c r="B47" s="253">
        <v>466</v>
      </c>
      <c r="C47" s="11">
        <v>504</v>
      </c>
      <c r="D47" s="199">
        <f t="shared" si="0"/>
        <v>0.0012859145446317208</v>
      </c>
      <c r="E47" s="105"/>
      <c r="F47" s="70"/>
      <c r="G47" s="204" t="s">
        <v>34</v>
      </c>
      <c r="H47" s="255">
        <v>156</v>
      </c>
      <c r="I47" s="33">
        <v>159</v>
      </c>
      <c r="J47" s="203">
        <f t="shared" si="1"/>
        <v>0.001540573369806737</v>
      </c>
    </row>
    <row r="48" spans="1:10" ht="12.75">
      <c r="A48" s="200" t="s">
        <v>39</v>
      </c>
      <c r="B48" s="253">
        <v>2930</v>
      </c>
      <c r="C48" s="11">
        <v>2895</v>
      </c>
      <c r="D48" s="199">
        <f t="shared" si="0"/>
        <v>0.008085256686203737</v>
      </c>
      <c r="E48" s="105"/>
      <c r="F48" s="70"/>
      <c r="G48" s="204" t="s">
        <v>39</v>
      </c>
      <c r="H48" s="255">
        <v>863</v>
      </c>
      <c r="I48" s="33">
        <v>882</v>
      </c>
      <c r="J48" s="203">
        <f t="shared" si="1"/>
        <v>0.008522530885533423</v>
      </c>
    </row>
    <row r="49" spans="1:10" ht="12.75">
      <c r="A49" s="103" t="s">
        <v>40</v>
      </c>
      <c r="B49" s="253">
        <v>4922</v>
      </c>
      <c r="C49" s="11">
        <v>5055</v>
      </c>
      <c r="D49" s="10">
        <f t="shared" si="0"/>
        <v>0.013582127443513583</v>
      </c>
      <c r="E49" s="105"/>
      <c r="F49" s="70"/>
      <c r="G49" s="204" t="s">
        <v>40</v>
      </c>
      <c r="H49" s="255">
        <v>1486</v>
      </c>
      <c r="I49" s="33">
        <v>1496</v>
      </c>
      <c r="J49" s="203">
        <f t="shared" si="1"/>
        <v>0.014674948894441098</v>
      </c>
    </row>
    <row r="50" spans="1:10" ht="12.75">
      <c r="A50" s="103" t="s">
        <v>41</v>
      </c>
      <c r="B50" s="253">
        <v>7415</v>
      </c>
      <c r="C50" s="11">
        <v>7329</v>
      </c>
      <c r="D50" s="10">
        <f t="shared" si="0"/>
        <v>0.020461494309966112</v>
      </c>
      <c r="E50" s="105"/>
      <c r="F50" s="70"/>
      <c r="G50" s="95" t="s">
        <v>41</v>
      </c>
      <c r="H50" s="255">
        <v>2766</v>
      </c>
      <c r="I50" s="33">
        <v>2750</v>
      </c>
      <c r="J50" s="96">
        <f t="shared" si="1"/>
        <v>0.02731555090311176</v>
      </c>
    </row>
    <row r="51" spans="1:10" ht="12.75">
      <c r="A51" s="103" t="s">
        <v>42</v>
      </c>
      <c r="B51" s="253">
        <v>7559</v>
      </c>
      <c r="C51" s="11">
        <v>7757</v>
      </c>
      <c r="D51" s="10">
        <f t="shared" si="0"/>
        <v>0.020858858461096946</v>
      </c>
      <c r="E51" s="105"/>
      <c r="F51" s="70"/>
      <c r="G51" s="95" t="s">
        <v>42</v>
      </c>
      <c r="H51" s="255">
        <v>1993</v>
      </c>
      <c r="I51" s="33">
        <v>1949</v>
      </c>
      <c r="J51" s="96">
        <f t="shared" si="1"/>
        <v>0.019681812346312992</v>
      </c>
    </row>
    <row r="52" spans="1:10" ht="12.75">
      <c r="A52" s="103" t="s">
        <v>43</v>
      </c>
      <c r="B52" s="253">
        <v>29490</v>
      </c>
      <c r="C52" s="11">
        <v>29326</v>
      </c>
      <c r="D52" s="10">
        <f t="shared" si="0"/>
        <v>0.08137686678366833</v>
      </c>
      <c r="E52" s="105"/>
      <c r="F52" s="70"/>
      <c r="G52" s="95" t="s">
        <v>43</v>
      </c>
      <c r="H52" s="255">
        <v>7128</v>
      </c>
      <c r="I52" s="33">
        <v>6774</v>
      </c>
      <c r="J52" s="96">
        <f t="shared" si="1"/>
        <v>0.07039235243578476</v>
      </c>
    </row>
    <row r="53" spans="1:10" ht="12.75">
      <c r="A53" s="103" t="s">
        <v>44</v>
      </c>
      <c r="B53" s="253">
        <v>1590</v>
      </c>
      <c r="C53" s="11">
        <v>1618</v>
      </c>
      <c r="D53" s="10">
        <f t="shared" si="0"/>
        <v>0.004387562502069605</v>
      </c>
      <c r="E53" s="105"/>
      <c r="F53" s="70"/>
      <c r="G53" s="95" t="s">
        <v>44</v>
      </c>
      <c r="H53" s="255">
        <v>402</v>
      </c>
      <c r="I53" s="33">
        <v>399</v>
      </c>
      <c r="J53" s="96">
        <f t="shared" si="1"/>
        <v>0.00396993906834813</v>
      </c>
    </row>
    <row r="54" spans="1:10" ht="12.75">
      <c r="A54" s="103" t="s">
        <v>45</v>
      </c>
      <c r="B54" s="253">
        <v>22991</v>
      </c>
      <c r="C54" s="11">
        <v>22591</v>
      </c>
      <c r="D54" s="10">
        <f t="shared" si="0"/>
        <v>0.0634430499906178</v>
      </c>
      <c r="E54" s="105"/>
      <c r="F54" s="70"/>
      <c r="G54" s="95" t="s">
        <v>45</v>
      </c>
      <c r="H54" s="255">
        <v>6182</v>
      </c>
      <c r="I54" s="33">
        <v>6252</v>
      </c>
      <c r="J54" s="96">
        <f t="shared" si="1"/>
        <v>0.06105015751375159</v>
      </c>
    </row>
    <row r="55" spans="1:10" ht="12.75">
      <c r="A55" s="103" t="s">
        <v>46</v>
      </c>
      <c r="B55" s="253">
        <v>9435</v>
      </c>
      <c r="C55" s="11">
        <v>9466</v>
      </c>
      <c r="D55" s="10">
        <f t="shared" si="0"/>
        <v>0.02603563031888473</v>
      </c>
      <c r="E55" s="105"/>
      <c r="F55" s="70"/>
      <c r="G55" s="95" t="s">
        <v>46</v>
      </c>
      <c r="H55" s="255">
        <v>3008</v>
      </c>
      <c r="I55" s="33">
        <v>3064</v>
      </c>
      <c r="J55" s="96">
        <f t="shared" si="1"/>
        <v>0.029705414720376057</v>
      </c>
    </row>
    <row r="56" spans="1:10" ht="12.75">
      <c r="A56" s="103" t="s">
        <v>47</v>
      </c>
      <c r="B56" s="253">
        <v>2020</v>
      </c>
      <c r="C56" s="11">
        <v>2017</v>
      </c>
      <c r="D56" s="10">
        <f t="shared" si="0"/>
        <v>0.005574136008918618</v>
      </c>
      <c r="E56" s="105"/>
      <c r="F56" s="70"/>
      <c r="G56" s="95" t="s">
        <v>47</v>
      </c>
      <c r="H56" s="255">
        <v>700</v>
      </c>
      <c r="I56" s="33">
        <v>687</v>
      </c>
      <c r="J56" s="96">
        <f t="shared" si="1"/>
        <v>0.006912829223491769</v>
      </c>
    </row>
    <row r="57" spans="1:10" ht="12.75">
      <c r="A57" s="103" t="s">
        <v>48</v>
      </c>
      <c r="B57" s="253">
        <v>2468</v>
      </c>
      <c r="C57" s="11">
        <v>2470</v>
      </c>
      <c r="D57" s="10">
        <f t="shared" si="0"/>
        <v>0.0068103800346589844</v>
      </c>
      <c r="E57" s="105"/>
      <c r="F57" s="70"/>
      <c r="G57" s="95" t="s">
        <v>48</v>
      </c>
      <c r="H57" s="255">
        <v>998</v>
      </c>
      <c r="I57" s="33">
        <v>1100</v>
      </c>
      <c r="J57" s="96">
        <f t="shared" si="1"/>
        <v>0.009855719378635407</v>
      </c>
    </row>
    <row r="58" spans="1:10" ht="12.75">
      <c r="A58" s="103" t="s">
        <v>49</v>
      </c>
      <c r="B58" s="253">
        <v>18791</v>
      </c>
      <c r="C58" s="11">
        <v>18662</v>
      </c>
      <c r="D58" s="10">
        <f t="shared" si="0"/>
        <v>0.051853262249301854</v>
      </c>
      <c r="E58" s="105"/>
      <c r="F58" s="70"/>
      <c r="G58" s="95" t="s">
        <v>49</v>
      </c>
      <c r="H58" s="255">
        <v>4100</v>
      </c>
      <c r="I58" s="33">
        <v>4173</v>
      </c>
      <c r="J58" s="96">
        <f t="shared" si="1"/>
        <v>0.04048942830902322</v>
      </c>
    </row>
    <row r="59" spans="1:10" s="286" customFormat="1" ht="15.75" thickBot="1">
      <c r="A59" s="278" t="s">
        <v>2</v>
      </c>
      <c r="B59" s="279">
        <f>SUM(B13:B58)</f>
        <v>362388</v>
      </c>
      <c r="C59" s="279">
        <f>SUM(C13:C58)</f>
        <v>361426</v>
      </c>
      <c r="D59" s="280">
        <f>SUM(D13:D58)</f>
        <v>1</v>
      </c>
      <c r="E59" s="281"/>
      <c r="F59" s="282"/>
      <c r="G59" s="283" t="s">
        <v>2</v>
      </c>
      <c r="H59" s="284">
        <f>SUM(H13:H58)</f>
        <v>101261</v>
      </c>
      <c r="I59" s="284">
        <f>SUM(I13:I58)</f>
        <v>100506</v>
      </c>
      <c r="J59" s="285">
        <f>SUM(J13:J58)</f>
        <v>1</v>
      </c>
    </row>
    <row r="61" ht="6.95" customHeight="1"/>
    <row r="62" ht="13.5" thickBot="1"/>
    <row r="63" spans="1:10" ht="15.75" thickBot="1">
      <c r="A63" s="386" t="s">
        <v>163</v>
      </c>
      <c r="B63" s="387"/>
      <c r="C63" s="387"/>
      <c r="D63" s="387"/>
      <c r="E63" s="388"/>
      <c r="G63" s="389" t="s">
        <v>164</v>
      </c>
      <c r="H63" s="390"/>
      <c r="I63" s="390"/>
      <c r="J63" s="391"/>
    </row>
    <row r="64" spans="1:10" ht="15.75">
      <c r="A64" s="365" t="s">
        <v>162</v>
      </c>
      <c r="B64" s="366"/>
      <c r="C64" s="366"/>
      <c r="D64" s="366"/>
      <c r="E64" s="367"/>
      <c r="G64" s="362" t="s">
        <v>142</v>
      </c>
      <c r="H64" s="363"/>
      <c r="I64" s="363"/>
      <c r="J64" s="364"/>
    </row>
    <row r="65" spans="1:10" ht="15.75">
      <c r="A65" s="335" t="s">
        <v>161</v>
      </c>
      <c r="B65" s="336"/>
      <c r="C65" s="336"/>
      <c r="D65" s="336"/>
      <c r="E65" s="337"/>
      <c r="G65" s="174"/>
      <c r="H65" s="175"/>
      <c r="I65" s="175"/>
      <c r="J65" s="176"/>
    </row>
    <row r="66" spans="1:10" ht="15.75">
      <c r="A66" s="335" t="s">
        <v>112</v>
      </c>
      <c r="B66" s="336"/>
      <c r="C66" s="336"/>
      <c r="D66" s="336"/>
      <c r="E66" s="337"/>
      <c r="G66" s="177"/>
      <c r="H66" s="178"/>
      <c r="I66" s="178" t="s">
        <v>3</v>
      </c>
      <c r="J66" s="179" t="s">
        <v>1</v>
      </c>
    </row>
    <row r="67" spans="1:10" ht="15.75">
      <c r="A67" s="335" t="s">
        <v>133</v>
      </c>
      <c r="B67" s="336"/>
      <c r="C67" s="336"/>
      <c r="D67" s="336"/>
      <c r="E67" s="337"/>
      <c r="G67" s="177"/>
      <c r="H67" s="178" t="s">
        <v>189</v>
      </c>
      <c r="I67" s="178" t="s">
        <v>139</v>
      </c>
      <c r="J67" s="180" t="str">
        <f>+H67</f>
        <v>2011-2012</v>
      </c>
    </row>
    <row r="68" spans="1:10" ht="12.75">
      <c r="A68" s="71"/>
      <c r="B68" s="29"/>
      <c r="C68" s="29"/>
      <c r="D68" s="29"/>
      <c r="E68" s="72"/>
      <c r="G68" s="177" t="s">
        <v>0</v>
      </c>
      <c r="H68" s="178"/>
      <c r="I68" s="178"/>
      <c r="J68" s="180"/>
    </row>
    <row r="69" spans="1:10" ht="15">
      <c r="A69" s="73"/>
      <c r="B69" s="18" t="s">
        <v>55</v>
      </c>
      <c r="C69" s="18"/>
      <c r="D69" s="18"/>
      <c r="E69" s="74"/>
      <c r="G69" s="181"/>
      <c r="H69" s="237" t="s">
        <v>3</v>
      </c>
      <c r="I69" s="182" t="s">
        <v>127</v>
      </c>
      <c r="J69" s="183" t="s">
        <v>183</v>
      </c>
    </row>
    <row r="70" spans="1:10" ht="15">
      <c r="A70" s="75"/>
      <c r="B70" s="19" t="s">
        <v>119</v>
      </c>
      <c r="C70" s="19"/>
      <c r="D70" s="19"/>
      <c r="E70" s="76"/>
      <c r="G70" s="184" t="s">
        <v>5</v>
      </c>
      <c r="H70" s="256">
        <v>34</v>
      </c>
      <c r="I70" s="173">
        <v>36</v>
      </c>
      <c r="J70" s="185">
        <f aca="true" t="shared" si="2" ref="J70:J115">H70/$H$116</f>
        <v>0.004971487059511625</v>
      </c>
    </row>
    <row r="71" spans="1:10" ht="15.75" thickBot="1">
      <c r="A71" s="75"/>
      <c r="B71" s="20"/>
      <c r="C71" s="19"/>
      <c r="D71" s="19"/>
      <c r="E71" s="77"/>
      <c r="G71" s="184" t="s">
        <v>6</v>
      </c>
      <c r="H71" s="256">
        <v>294</v>
      </c>
      <c r="I71" s="173">
        <v>338</v>
      </c>
      <c r="J71" s="185">
        <f t="shared" si="2"/>
        <v>0.042988741044012284</v>
      </c>
    </row>
    <row r="72" spans="1:10" ht="16.5" thickBot="1">
      <c r="A72" s="75"/>
      <c r="B72" s="251">
        <v>2010</v>
      </c>
      <c r="C72" s="333" t="s">
        <v>190</v>
      </c>
      <c r="D72" s="334"/>
      <c r="E72" s="252">
        <f>+B72</f>
        <v>2010</v>
      </c>
      <c r="G72" s="184" t="s">
        <v>7</v>
      </c>
      <c r="H72" s="256">
        <v>30</v>
      </c>
      <c r="I72" s="173">
        <v>43</v>
      </c>
      <c r="J72" s="185">
        <f t="shared" si="2"/>
        <v>0.004386606228980845</v>
      </c>
    </row>
    <row r="73" spans="1:10" ht="15">
      <c r="A73" s="75"/>
      <c r="B73" s="21" t="s">
        <v>71</v>
      </c>
      <c r="C73" s="22" t="s">
        <v>71</v>
      </c>
      <c r="D73" s="22" t="s">
        <v>169</v>
      </c>
      <c r="E73" s="78" t="s">
        <v>74</v>
      </c>
      <c r="G73" s="184" t="s">
        <v>8</v>
      </c>
      <c r="H73" s="256">
        <v>289</v>
      </c>
      <c r="I73" s="173">
        <v>353</v>
      </c>
      <c r="J73" s="185">
        <f t="shared" si="2"/>
        <v>0.04225764000584881</v>
      </c>
    </row>
    <row r="74" spans="1:10" ht="15">
      <c r="A74" s="75" t="s">
        <v>0</v>
      </c>
      <c r="B74" s="21" t="s">
        <v>150</v>
      </c>
      <c r="C74" s="23" t="s">
        <v>150</v>
      </c>
      <c r="D74" s="22" t="s">
        <v>0</v>
      </c>
      <c r="E74" s="78" t="s">
        <v>76</v>
      </c>
      <c r="G74" s="184" t="s">
        <v>9</v>
      </c>
      <c r="H74" s="256">
        <v>39</v>
      </c>
      <c r="I74" s="173">
        <v>32</v>
      </c>
      <c r="J74" s="185">
        <f t="shared" si="2"/>
        <v>0.005702588097675099</v>
      </c>
    </row>
    <row r="75" spans="1:10" ht="15">
      <c r="A75" s="79"/>
      <c r="B75" s="24" t="s">
        <v>149</v>
      </c>
      <c r="C75" s="25" t="s">
        <v>149</v>
      </c>
      <c r="D75" s="26" t="s">
        <v>75</v>
      </c>
      <c r="E75" s="80" t="s">
        <v>77</v>
      </c>
      <c r="G75" s="184" t="s">
        <v>10</v>
      </c>
      <c r="H75" s="256">
        <v>77</v>
      </c>
      <c r="I75" s="173">
        <v>70</v>
      </c>
      <c r="J75" s="185">
        <f t="shared" si="2"/>
        <v>0.011258955987717503</v>
      </c>
    </row>
    <row r="76" spans="1:10" ht="12.75">
      <c r="A76" s="81" t="s">
        <v>5</v>
      </c>
      <c r="B76" s="27">
        <v>26339</v>
      </c>
      <c r="C76" s="27">
        <v>26509</v>
      </c>
      <c r="D76" s="28">
        <f aca="true" t="shared" si="3" ref="D76:D121">$B$122/B76</f>
        <v>1.1223025204812833</v>
      </c>
      <c r="E76" s="82">
        <f aca="true" t="shared" si="4" ref="E76:E121">D76/$D$122</f>
        <v>0.023920206918906388</v>
      </c>
      <c r="F76" s="2"/>
      <c r="G76" s="184" t="s">
        <v>11</v>
      </c>
      <c r="H76" s="256">
        <v>158</v>
      </c>
      <c r="I76" s="173">
        <v>193</v>
      </c>
      <c r="J76" s="185">
        <f t="shared" si="2"/>
        <v>0.023102792805965784</v>
      </c>
    </row>
    <row r="77" spans="1:10" ht="12.75">
      <c r="A77" s="83" t="s">
        <v>6</v>
      </c>
      <c r="B77" s="27">
        <v>34325</v>
      </c>
      <c r="C77" s="27">
        <v>34157</v>
      </c>
      <c r="D77" s="28">
        <f t="shared" si="3"/>
        <v>0.8611893980176699</v>
      </c>
      <c r="E77" s="82">
        <f t="shared" si="4"/>
        <v>0.01835496955679753</v>
      </c>
      <c r="F77" s="2"/>
      <c r="G77" s="184" t="s">
        <v>12</v>
      </c>
      <c r="H77" s="256">
        <v>350</v>
      </c>
      <c r="I77" s="173">
        <v>416</v>
      </c>
      <c r="J77" s="185">
        <f t="shared" si="2"/>
        <v>0.0511770726714432</v>
      </c>
    </row>
    <row r="78" spans="1:10" ht="12.75">
      <c r="A78" s="83" t="s">
        <v>7</v>
      </c>
      <c r="B78" s="27">
        <v>25907</v>
      </c>
      <c r="C78" s="27">
        <v>23949</v>
      </c>
      <c r="D78" s="28">
        <f t="shared" si="3"/>
        <v>1.141016948583646</v>
      </c>
      <c r="E78" s="82">
        <f t="shared" si="4"/>
        <v>0.02431907708484484</v>
      </c>
      <c r="F78" s="2"/>
      <c r="G78" s="184" t="s">
        <v>13</v>
      </c>
      <c r="H78" s="256">
        <v>20</v>
      </c>
      <c r="I78" s="173">
        <v>18</v>
      </c>
      <c r="J78" s="185">
        <f t="shared" si="2"/>
        <v>0.0029244041526538967</v>
      </c>
    </row>
    <row r="79" spans="1:10" ht="12.75">
      <c r="A79" s="83" t="s">
        <v>8</v>
      </c>
      <c r="B79" s="27">
        <v>29916</v>
      </c>
      <c r="C79" s="27">
        <v>30280</v>
      </c>
      <c r="D79" s="28">
        <f t="shared" si="3"/>
        <v>0.9881109134562281</v>
      </c>
      <c r="E79" s="82">
        <f t="shared" si="4"/>
        <v>0.021060112649989148</v>
      </c>
      <c r="F79" s="2"/>
      <c r="G79" s="184" t="s">
        <v>14</v>
      </c>
      <c r="H79" s="256">
        <v>346</v>
      </c>
      <c r="I79" s="173">
        <v>462</v>
      </c>
      <c r="J79" s="185">
        <f t="shared" si="2"/>
        <v>0.05059219184091241</v>
      </c>
    </row>
    <row r="80" spans="1:10" ht="12.75">
      <c r="A80" s="83" t="s">
        <v>9</v>
      </c>
      <c r="B80" s="27">
        <v>26143</v>
      </c>
      <c r="C80" s="27">
        <v>26505</v>
      </c>
      <c r="D80" s="28">
        <f t="shared" si="3"/>
        <v>1.1307166770055663</v>
      </c>
      <c r="E80" s="82">
        <f t="shared" si="4"/>
        <v>0.024099542135067716</v>
      </c>
      <c r="F80" s="2"/>
      <c r="G80" s="184" t="s">
        <v>15</v>
      </c>
      <c r="H80" s="256">
        <v>63</v>
      </c>
      <c r="I80" s="173">
        <v>54</v>
      </c>
      <c r="J80" s="185">
        <f t="shared" si="2"/>
        <v>0.009211873080859774</v>
      </c>
    </row>
    <row r="81" spans="1:10" ht="12.75">
      <c r="A81" s="83" t="s">
        <v>10</v>
      </c>
      <c r="B81" s="27">
        <v>25430</v>
      </c>
      <c r="C81" s="27">
        <v>24706</v>
      </c>
      <c r="D81" s="28">
        <f t="shared" si="3"/>
        <v>1.1624194292943972</v>
      </c>
      <c r="E81" s="82">
        <f t="shared" si="4"/>
        <v>0.02477523908914964</v>
      </c>
      <c r="F81" s="2"/>
      <c r="G81" s="184" t="s">
        <v>16</v>
      </c>
      <c r="H81" s="256">
        <v>87</v>
      </c>
      <c r="I81" s="173">
        <v>96</v>
      </c>
      <c r="J81" s="185">
        <f t="shared" si="2"/>
        <v>0.012721158064044452</v>
      </c>
    </row>
    <row r="82" spans="1:10" ht="12.75">
      <c r="A82" s="83" t="s">
        <v>11</v>
      </c>
      <c r="B82" s="27">
        <v>42430</v>
      </c>
      <c r="C82" s="27">
        <v>42918</v>
      </c>
      <c r="D82" s="28">
        <f t="shared" si="3"/>
        <v>0.6966845648587443</v>
      </c>
      <c r="E82" s="82">
        <f t="shared" si="4"/>
        <v>0.014848794014543372</v>
      </c>
      <c r="F82" s="2"/>
      <c r="G82" s="184" t="s">
        <v>17</v>
      </c>
      <c r="H82" s="256">
        <v>41</v>
      </c>
      <c r="I82" s="173">
        <v>40</v>
      </c>
      <c r="J82" s="185">
        <f t="shared" si="2"/>
        <v>0.005995028512940488</v>
      </c>
    </row>
    <row r="83" spans="1:10" ht="12.75">
      <c r="A83" s="83" t="s">
        <v>12</v>
      </c>
      <c r="B83" s="27">
        <v>31870</v>
      </c>
      <c r="C83" s="27">
        <v>30571</v>
      </c>
      <c r="D83" s="28">
        <f t="shared" si="3"/>
        <v>0.927528273829825</v>
      </c>
      <c r="E83" s="82">
        <f t="shared" si="4"/>
        <v>0.01976888390452072</v>
      </c>
      <c r="F83" s="2"/>
      <c r="G83" s="184" t="s">
        <v>18</v>
      </c>
      <c r="H83" s="256">
        <v>80</v>
      </c>
      <c r="I83" s="173">
        <v>101</v>
      </c>
      <c r="J83" s="185">
        <f t="shared" si="2"/>
        <v>0.011697616610615587</v>
      </c>
    </row>
    <row r="84" spans="1:10" ht="12.75">
      <c r="A84" s="83" t="s">
        <v>13</v>
      </c>
      <c r="B84" s="27">
        <v>33279</v>
      </c>
      <c r="C84" s="27">
        <v>33930</v>
      </c>
      <c r="D84" s="28">
        <f t="shared" si="3"/>
        <v>0.8882576425660783</v>
      </c>
      <c r="E84" s="82">
        <f t="shared" si="4"/>
        <v>0.018931888879986637</v>
      </c>
      <c r="F84" s="2"/>
      <c r="G84" s="184" t="s">
        <v>19</v>
      </c>
      <c r="H84" s="256">
        <v>95</v>
      </c>
      <c r="I84" s="173">
        <v>116</v>
      </c>
      <c r="J84" s="185">
        <f t="shared" si="2"/>
        <v>0.01389091972510601</v>
      </c>
    </row>
    <row r="85" spans="1:10" ht="12.75">
      <c r="A85" s="83" t="s">
        <v>14</v>
      </c>
      <c r="B85" s="27">
        <v>40075</v>
      </c>
      <c r="C85" s="27">
        <v>39536</v>
      </c>
      <c r="D85" s="28">
        <f t="shared" si="3"/>
        <v>0.7376251051018471</v>
      </c>
      <c r="E85" s="82">
        <f t="shared" si="4"/>
        <v>0.015721380662185286</v>
      </c>
      <c r="F85" s="2"/>
      <c r="G85" s="184" t="s">
        <v>20</v>
      </c>
      <c r="H85" s="256">
        <v>169</v>
      </c>
      <c r="I85" s="173">
        <v>170</v>
      </c>
      <c r="J85" s="185">
        <f t="shared" si="2"/>
        <v>0.024711215089925426</v>
      </c>
    </row>
    <row r="86" spans="1:10" ht="12.75">
      <c r="A86" s="83" t="s">
        <v>15</v>
      </c>
      <c r="B86" s="27">
        <v>26532</v>
      </c>
      <c r="C86" s="27">
        <v>25211</v>
      </c>
      <c r="D86" s="28">
        <f t="shared" si="3"/>
        <v>1.114138628333956</v>
      </c>
      <c r="E86" s="82">
        <f t="shared" si="4"/>
        <v>0.02374620571525235</v>
      </c>
      <c r="F86" s="2"/>
      <c r="G86" s="184" t="s">
        <v>21</v>
      </c>
      <c r="H86" s="256">
        <v>100</v>
      </c>
      <c r="I86" s="173">
        <v>94</v>
      </c>
      <c r="J86" s="185">
        <f t="shared" si="2"/>
        <v>0.014622020763269484</v>
      </c>
    </row>
    <row r="87" spans="1:10" ht="12.75">
      <c r="A87" s="83" t="s">
        <v>16</v>
      </c>
      <c r="B87" s="27">
        <v>27299</v>
      </c>
      <c r="C87" s="27">
        <v>28000</v>
      </c>
      <c r="D87" s="28">
        <f t="shared" si="3"/>
        <v>1.0828354916647687</v>
      </c>
      <c r="E87" s="82">
        <f t="shared" si="4"/>
        <v>0.023079025973005433</v>
      </c>
      <c r="F87" s="2"/>
      <c r="G87" s="184" t="s">
        <v>22</v>
      </c>
      <c r="H87" s="256">
        <v>227</v>
      </c>
      <c r="I87" s="173">
        <v>222</v>
      </c>
      <c r="J87" s="185">
        <f t="shared" si="2"/>
        <v>0.033191987132621725</v>
      </c>
    </row>
    <row r="88" spans="1:10" ht="12.75">
      <c r="A88" s="83" t="s">
        <v>17</v>
      </c>
      <c r="B88" s="27">
        <v>24002</v>
      </c>
      <c r="C88" s="27">
        <v>26021</v>
      </c>
      <c r="D88" s="28">
        <f t="shared" si="3"/>
        <v>1.2315776221546755</v>
      </c>
      <c r="E88" s="82">
        <f t="shared" si="4"/>
        <v>0.026249242981296363</v>
      </c>
      <c r="F88" s="2"/>
      <c r="G88" s="184" t="s">
        <v>23</v>
      </c>
      <c r="H88" s="256">
        <v>47</v>
      </c>
      <c r="I88" s="173">
        <v>78</v>
      </c>
      <c r="J88" s="185">
        <f t="shared" si="2"/>
        <v>0.0068723497587366575</v>
      </c>
    </row>
    <row r="89" spans="1:10" ht="12.75">
      <c r="A89" s="83" t="s">
        <v>18</v>
      </c>
      <c r="B89" s="27">
        <v>24486</v>
      </c>
      <c r="C89" s="27">
        <v>25647</v>
      </c>
      <c r="D89" s="28">
        <f t="shared" si="3"/>
        <v>1.2072337697850413</v>
      </c>
      <c r="E89" s="82">
        <f t="shared" si="4"/>
        <v>0.02573039002030039</v>
      </c>
      <c r="F89" s="2"/>
      <c r="G89" s="184" t="s">
        <v>50</v>
      </c>
      <c r="H89" s="256">
        <v>18</v>
      </c>
      <c r="I89" s="173">
        <v>15</v>
      </c>
      <c r="J89" s="185">
        <f t="shared" si="2"/>
        <v>0.002631963737388507</v>
      </c>
    </row>
    <row r="90" spans="1:10" ht="12.75">
      <c r="A90" s="83" t="s">
        <v>19</v>
      </c>
      <c r="B90" s="27">
        <v>28375</v>
      </c>
      <c r="C90" s="27">
        <v>27806</v>
      </c>
      <c r="D90" s="28">
        <f t="shared" si="3"/>
        <v>1.041773606588776</v>
      </c>
      <c r="E90" s="82">
        <f t="shared" si="4"/>
        <v>0.022203853040954194</v>
      </c>
      <c r="F90" s="2"/>
      <c r="G90" s="184" t="s">
        <v>24</v>
      </c>
      <c r="H90" s="256">
        <v>250</v>
      </c>
      <c r="I90" s="173">
        <v>340</v>
      </c>
      <c r="J90" s="185">
        <f t="shared" si="2"/>
        <v>0.03655505190817371</v>
      </c>
    </row>
    <row r="91" spans="1:10" ht="12.75">
      <c r="A91" s="83" t="s">
        <v>20</v>
      </c>
      <c r="B91" s="27">
        <v>28779</v>
      </c>
      <c r="C91" s="27">
        <v>29855</v>
      </c>
      <c r="D91" s="28">
        <f t="shared" si="3"/>
        <v>1.027149174292245</v>
      </c>
      <c r="E91" s="82">
        <f t="shared" si="4"/>
        <v>0.02189215504489646</v>
      </c>
      <c r="F91" s="2"/>
      <c r="G91" s="184" t="s">
        <v>25</v>
      </c>
      <c r="H91" s="256">
        <v>83</v>
      </c>
      <c r="I91" s="173">
        <v>129</v>
      </c>
      <c r="J91" s="185">
        <f t="shared" si="2"/>
        <v>0.012136277233513671</v>
      </c>
    </row>
    <row r="92" spans="1:10" ht="12.75">
      <c r="A92" s="83" t="s">
        <v>21</v>
      </c>
      <c r="B92" s="27">
        <v>23589</v>
      </c>
      <c r="C92" s="27">
        <v>24772</v>
      </c>
      <c r="D92" s="28">
        <f t="shared" si="3"/>
        <v>1.2531402809341863</v>
      </c>
      <c r="E92" s="82">
        <f t="shared" si="4"/>
        <v>0.026708818942603556</v>
      </c>
      <c r="F92" s="2"/>
      <c r="G92" s="184" t="s">
        <v>26</v>
      </c>
      <c r="H92" s="256">
        <v>702</v>
      </c>
      <c r="I92" s="173">
        <v>787</v>
      </c>
      <c r="J92" s="185">
        <f t="shared" si="2"/>
        <v>0.10264658575815178</v>
      </c>
    </row>
    <row r="93" spans="1:10" ht="12.75">
      <c r="A93" s="83" t="s">
        <v>22</v>
      </c>
      <c r="B93" s="27">
        <v>31545</v>
      </c>
      <c r="C93" s="27">
        <v>30265</v>
      </c>
      <c r="D93" s="28">
        <f t="shared" si="3"/>
        <v>0.937084358438945</v>
      </c>
      <c r="E93" s="82">
        <f t="shared" si="4"/>
        <v>0.019972557617279292</v>
      </c>
      <c r="F93" s="2"/>
      <c r="G93" s="184" t="s">
        <v>27</v>
      </c>
      <c r="H93" s="256">
        <v>96</v>
      </c>
      <c r="I93" s="173">
        <v>126</v>
      </c>
      <c r="J93" s="185">
        <f t="shared" si="2"/>
        <v>0.014037139932738705</v>
      </c>
    </row>
    <row r="94" spans="1:10" ht="12.75">
      <c r="A94" s="83" t="s">
        <v>23</v>
      </c>
      <c r="B94" s="27">
        <v>32233</v>
      </c>
      <c r="C94" s="27">
        <v>31352</v>
      </c>
      <c r="D94" s="28">
        <f t="shared" si="3"/>
        <v>0.9170826819395191</v>
      </c>
      <c r="E94" s="82">
        <f t="shared" si="4"/>
        <v>0.019546251668695912</v>
      </c>
      <c r="F94" s="2"/>
      <c r="G94" s="184" t="s">
        <v>28</v>
      </c>
      <c r="H94" s="256">
        <v>46</v>
      </c>
      <c r="I94" s="173">
        <v>45</v>
      </c>
      <c r="J94" s="185">
        <f t="shared" si="2"/>
        <v>0.006726129551103963</v>
      </c>
    </row>
    <row r="95" spans="1:10" ht="12.75">
      <c r="A95" s="83" t="s">
        <v>50</v>
      </c>
      <c r="B95" s="27">
        <v>26602</v>
      </c>
      <c r="C95" s="27">
        <v>27395</v>
      </c>
      <c r="D95" s="28">
        <f t="shared" si="3"/>
        <v>1.1112069050055078</v>
      </c>
      <c r="E95" s="82">
        <f t="shared" si="4"/>
        <v>0.023683720398356336</v>
      </c>
      <c r="F95" s="2"/>
      <c r="G95" s="184" t="s">
        <v>29</v>
      </c>
      <c r="H95" s="256">
        <v>295</v>
      </c>
      <c r="I95" s="173">
        <v>349</v>
      </c>
      <c r="J95" s="185">
        <f t="shared" si="2"/>
        <v>0.043134961251644975</v>
      </c>
    </row>
    <row r="96" spans="1:10" ht="12.75">
      <c r="A96" s="83" t="s">
        <v>24</v>
      </c>
      <c r="B96" s="27">
        <v>33685</v>
      </c>
      <c r="C96" s="27">
        <v>34178</v>
      </c>
      <c r="D96" s="28">
        <f t="shared" si="3"/>
        <v>0.8775516130905899</v>
      </c>
      <c r="E96" s="82">
        <f t="shared" si="4"/>
        <v>0.018703705804870872</v>
      </c>
      <c r="F96" s="2"/>
      <c r="G96" s="184" t="s">
        <v>30</v>
      </c>
      <c r="H96" s="256">
        <v>21</v>
      </c>
      <c r="I96" s="173">
        <v>33</v>
      </c>
      <c r="J96" s="185">
        <f t="shared" si="2"/>
        <v>0.0030706243602865915</v>
      </c>
    </row>
    <row r="97" spans="1:10" ht="12.75">
      <c r="A97" s="83" t="s">
        <v>25</v>
      </c>
      <c r="B97" s="27">
        <v>37340</v>
      </c>
      <c r="C97" s="27">
        <v>37177</v>
      </c>
      <c r="D97" s="28">
        <f t="shared" si="3"/>
        <v>0.791653082135954</v>
      </c>
      <c r="E97" s="82">
        <f t="shared" si="4"/>
        <v>0.016872906535540313</v>
      </c>
      <c r="F97" s="2"/>
      <c r="G97" s="184" t="s">
        <v>31</v>
      </c>
      <c r="H97" s="256">
        <v>110</v>
      </c>
      <c r="I97" s="173">
        <v>110</v>
      </c>
      <c r="J97" s="185">
        <f t="shared" si="2"/>
        <v>0.016084222839596433</v>
      </c>
    </row>
    <row r="98" spans="1:10" ht="12.75">
      <c r="A98" s="83" t="s">
        <v>26</v>
      </c>
      <c r="B98" s="27">
        <v>36426</v>
      </c>
      <c r="C98" s="27">
        <v>35963</v>
      </c>
      <c r="D98" s="28">
        <f t="shared" si="3"/>
        <v>0.81151721536695</v>
      </c>
      <c r="E98" s="82">
        <f t="shared" si="4"/>
        <v>0.017296280954183146</v>
      </c>
      <c r="F98" s="2"/>
      <c r="G98" s="184" t="s">
        <v>32</v>
      </c>
      <c r="H98" s="256">
        <v>102</v>
      </c>
      <c r="I98" s="173">
        <v>120</v>
      </c>
      <c r="J98" s="185">
        <f t="shared" si="2"/>
        <v>0.014914461178534873</v>
      </c>
    </row>
    <row r="99" spans="1:10" ht="12.75">
      <c r="A99" s="83" t="s">
        <v>27</v>
      </c>
      <c r="B99" s="27">
        <v>29658</v>
      </c>
      <c r="C99" s="27">
        <v>29676</v>
      </c>
      <c r="D99" s="28">
        <f t="shared" si="3"/>
        <v>0.9967066588089729</v>
      </c>
      <c r="E99" s="82">
        <f t="shared" si="4"/>
        <v>0.021243318161611548</v>
      </c>
      <c r="F99" s="2"/>
      <c r="G99" s="184" t="s">
        <v>33</v>
      </c>
      <c r="H99" s="256">
        <v>130</v>
      </c>
      <c r="I99" s="173">
        <v>160</v>
      </c>
      <c r="J99" s="185">
        <f t="shared" si="2"/>
        <v>0.019008626992250328</v>
      </c>
    </row>
    <row r="100" spans="1:10" ht="12.75">
      <c r="A100" s="83" t="s">
        <v>28</v>
      </c>
      <c r="B100" s="27">
        <v>27208</v>
      </c>
      <c r="C100" s="27">
        <v>25891</v>
      </c>
      <c r="D100" s="28">
        <f t="shared" si="3"/>
        <v>1.0864571481533565</v>
      </c>
      <c r="E100" s="82">
        <f t="shared" si="4"/>
        <v>0.023156216187778425</v>
      </c>
      <c r="F100" s="2"/>
      <c r="G100" s="184" t="s">
        <v>35</v>
      </c>
      <c r="H100" s="256">
        <v>30</v>
      </c>
      <c r="I100" s="173">
        <v>27</v>
      </c>
      <c r="J100" s="185">
        <f t="shared" si="2"/>
        <v>0.004386606228980845</v>
      </c>
    </row>
    <row r="101" spans="1:10" ht="12.75">
      <c r="A101" s="83" t="s">
        <v>29</v>
      </c>
      <c r="B101" s="27">
        <v>28613</v>
      </c>
      <c r="C101" s="27">
        <v>29101</v>
      </c>
      <c r="D101" s="28">
        <f t="shared" si="3"/>
        <v>1.0331082405534728</v>
      </c>
      <c r="E101" s="82">
        <f t="shared" si="4"/>
        <v>0.02201916366816046</v>
      </c>
      <c r="F101" s="2"/>
      <c r="G101" s="184" t="s">
        <v>36</v>
      </c>
      <c r="H101" s="256">
        <v>288</v>
      </c>
      <c r="I101" s="173">
        <v>314</v>
      </c>
      <c r="J101" s="185">
        <f t="shared" si="2"/>
        <v>0.042111419798216115</v>
      </c>
    </row>
    <row r="102" spans="1:10" ht="12.75">
      <c r="A102" s="83" t="s">
        <v>30</v>
      </c>
      <c r="B102" s="27">
        <v>26282</v>
      </c>
      <c r="C102" s="27">
        <v>26625</v>
      </c>
      <c r="D102" s="28">
        <f t="shared" si="3"/>
        <v>1.1247365530384492</v>
      </c>
      <c r="E102" s="82">
        <f t="shared" si="4"/>
        <v>0.0239720846981613</v>
      </c>
      <c r="F102" s="2"/>
      <c r="G102" s="208" t="s">
        <v>37</v>
      </c>
      <c r="H102" s="256">
        <v>50</v>
      </c>
      <c r="I102" s="173">
        <v>82</v>
      </c>
      <c r="J102" s="185">
        <f t="shared" si="2"/>
        <v>0.007311010381634742</v>
      </c>
    </row>
    <row r="103" spans="1:10" ht="12.75">
      <c r="A103" s="83" t="s">
        <v>31</v>
      </c>
      <c r="B103" s="27">
        <v>32667</v>
      </c>
      <c r="C103" s="27">
        <v>33382</v>
      </c>
      <c r="D103" s="28">
        <f t="shared" si="3"/>
        <v>0.9048987077771611</v>
      </c>
      <c r="E103" s="82">
        <f t="shared" si="4"/>
        <v>0.019286568403498187</v>
      </c>
      <c r="F103" s="2"/>
      <c r="G103" s="208" t="s">
        <v>38</v>
      </c>
      <c r="H103" s="256">
        <v>65</v>
      </c>
      <c r="I103" s="173">
        <v>66</v>
      </c>
      <c r="J103" s="185">
        <f t="shared" si="2"/>
        <v>0.009504313496125164</v>
      </c>
    </row>
    <row r="104" spans="1:10" ht="12.75">
      <c r="A104" s="83" t="s">
        <v>32</v>
      </c>
      <c r="B104" s="27">
        <v>25030</v>
      </c>
      <c r="C104" s="27">
        <v>22897</v>
      </c>
      <c r="D104" s="28">
        <f t="shared" si="3"/>
        <v>1.1809958484601086</v>
      </c>
      <c r="E104" s="82">
        <f t="shared" si="4"/>
        <v>0.02517116780012286</v>
      </c>
      <c r="F104" s="2"/>
      <c r="G104" s="208" t="s">
        <v>34</v>
      </c>
      <c r="H104" s="256">
        <v>14</v>
      </c>
      <c r="I104" s="173">
        <v>9</v>
      </c>
      <c r="J104" s="185">
        <f t="shared" si="2"/>
        <v>0.0020470829068577278</v>
      </c>
    </row>
    <row r="105" spans="1:10" ht="12.75">
      <c r="A105" s="83" t="s">
        <v>33</v>
      </c>
      <c r="B105" s="27">
        <v>28524</v>
      </c>
      <c r="C105" s="27">
        <v>26945</v>
      </c>
      <c r="D105" s="28">
        <f t="shared" si="3"/>
        <v>1.0363317237048282</v>
      </c>
      <c r="E105" s="82">
        <f t="shared" si="4"/>
        <v>0.022087867411200227</v>
      </c>
      <c r="F105" s="2"/>
      <c r="G105" s="208" t="s">
        <v>39</v>
      </c>
      <c r="H105" s="256">
        <v>63</v>
      </c>
      <c r="I105" s="173">
        <v>85</v>
      </c>
      <c r="J105" s="185">
        <f t="shared" si="2"/>
        <v>0.009211873080859774</v>
      </c>
    </row>
    <row r="106" spans="1:10" ht="12.75">
      <c r="A106" s="83" t="s">
        <v>35</v>
      </c>
      <c r="B106" s="27">
        <v>25709</v>
      </c>
      <c r="C106" s="27">
        <v>24872</v>
      </c>
      <c r="D106" s="28">
        <f t="shared" si="3"/>
        <v>1.1498045854353152</v>
      </c>
      <c r="E106" s="82">
        <f t="shared" si="4"/>
        <v>0.024506372478006737</v>
      </c>
      <c r="F106" s="2"/>
      <c r="G106" s="208" t="s">
        <v>40</v>
      </c>
      <c r="H106" s="256">
        <v>102</v>
      </c>
      <c r="I106" s="173">
        <v>113</v>
      </c>
      <c r="J106" s="185">
        <f t="shared" si="2"/>
        <v>0.014914461178534873</v>
      </c>
    </row>
    <row r="107" spans="1:10" ht="12.75">
      <c r="A107" s="198" t="s">
        <v>36</v>
      </c>
      <c r="B107" s="27">
        <v>34456</v>
      </c>
      <c r="C107" s="27">
        <v>35773</v>
      </c>
      <c r="D107" s="28">
        <f t="shared" si="3"/>
        <v>0.8579151987159427</v>
      </c>
      <c r="E107" s="82">
        <f t="shared" si="4"/>
        <v>0.018285184874537824</v>
      </c>
      <c r="F107" s="2"/>
      <c r="G107" s="184" t="s">
        <v>41</v>
      </c>
      <c r="H107" s="256">
        <v>164</v>
      </c>
      <c r="I107" s="173">
        <v>185</v>
      </c>
      <c r="J107" s="185">
        <f t="shared" si="2"/>
        <v>0.023980114051761953</v>
      </c>
    </row>
    <row r="108" spans="1:10" ht="12.75">
      <c r="A108" s="198" t="s">
        <v>37</v>
      </c>
      <c r="B108" s="27">
        <v>26145</v>
      </c>
      <c r="C108" s="27">
        <v>24750</v>
      </c>
      <c r="D108" s="28">
        <f t="shared" si="3"/>
        <v>1.1306301811802073</v>
      </c>
      <c r="E108" s="82">
        <f t="shared" si="4"/>
        <v>0.024097698605357633</v>
      </c>
      <c r="F108" s="2"/>
      <c r="G108" s="184" t="s">
        <v>42</v>
      </c>
      <c r="H108" s="256">
        <v>181</v>
      </c>
      <c r="I108" s="173">
        <v>208</v>
      </c>
      <c r="J108" s="185">
        <f t="shared" si="2"/>
        <v>0.026465857581517767</v>
      </c>
    </row>
    <row r="109" spans="1:10" ht="12.75">
      <c r="A109" s="198" t="s">
        <v>38</v>
      </c>
      <c r="B109" s="27">
        <v>23464</v>
      </c>
      <c r="C109" s="27">
        <v>23641</v>
      </c>
      <c r="D109" s="28">
        <f t="shared" si="3"/>
        <v>1.259816147585941</v>
      </c>
      <c r="E109" s="82">
        <f t="shared" si="4"/>
        <v>0.026851105098750227</v>
      </c>
      <c r="F109" s="2"/>
      <c r="G109" s="184" t="s">
        <v>43</v>
      </c>
      <c r="H109" s="256">
        <v>376</v>
      </c>
      <c r="I109" s="173">
        <v>425</v>
      </c>
      <c r="J109" s="185">
        <f t="shared" si="2"/>
        <v>0.05497879806989326</v>
      </c>
    </row>
    <row r="110" spans="1:10" ht="12.75">
      <c r="A110" s="198" t="s">
        <v>34</v>
      </c>
      <c r="B110" s="27">
        <v>26404</v>
      </c>
      <c r="C110" s="27">
        <v>25440</v>
      </c>
      <c r="D110" s="28">
        <f t="shared" si="3"/>
        <v>1.1195396942492244</v>
      </c>
      <c r="E110" s="82">
        <f t="shared" si="4"/>
        <v>0.023861321392102532</v>
      </c>
      <c r="F110" s="2"/>
      <c r="G110" s="184" t="s">
        <v>44</v>
      </c>
      <c r="H110" s="256">
        <v>43</v>
      </c>
      <c r="I110" s="173">
        <v>40</v>
      </c>
      <c r="J110" s="185">
        <f t="shared" si="2"/>
        <v>0.006287468928205878</v>
      </c>
    </row>
    <row r="111" spans="1:10" ht="12.75">
      <c r="A111" s="198" t="s">
        <v>39</v>
      </c>
      <c r="B111" s="27">
        <v>29116</v>
      </c>
      <c r="C111" s="27">
        <v>28447</v>
      </c>
      <c r="D111" s="28">
        <f t="shared" si="3"/>
        <v>1.015260547017328</v>
      </c>
      <c r="E111" s="82">
        <f t="shared" si="4"/>
        <v>0.021638766658781262</v>
      </c>
      <c r="F111" s="2"/>
      <c r="G111" s="184" t="s">
        <v>45</v>
      </c>
      <c r="H111" s="256">
        <v>369</v>
      </c>
      <c r="I111" s="173">
        <v>416</v>
      </c>
      <c r="J111" s="185">
        <f t="shared" si="2"/>
        <v>0.053955256616464393</v>
      </c>
    </row>
    <row r="112" spans="1:10" ht="12.75">
      <c r="A112" s="198" t="s">
        <v>40</v>
      </c>
      <c r="B112" s="27">
        <v>31527</v>
      </c>
      <c r="C112" s="27">
        <v>32499</v>
      </c>
      <c r="D112" s="28">
        <f t="shared" si="3"/>
        <v>0.9376193766281765</v>
      </c>
      <c r="E112" s="82">
        <f t="shared" si="4"/>
        <v>0.01998396073324691</v>
      </c>
      <c r="F112" s="2"/>
      <c r="G112" s="184" t="s">
        <v>46</v>
      </c>
      <c r="H112" s="256">
        <v>242</v>
      </c>
      <c r="I112" s="173">
        <v>278</v>
      </c>
      <c r="J112" s="185">
        <f t="shared" si="2"/>
        <v>0.03538529024711215</v>
      </c>
    </row>
    <row r="113" spans="1:10" ht="12.75">
      <c r="A113" s="198" t="s">
        <v>41</v>
      </c>
      <c r="B113" s="27">
        <v>28307</v>
      </c>
      <c r="C113" s="27">
        <v>29550</v>
      </c>
      <c r="D113" s="28">
        <f t="shared" si="3"/>
        <v>1.0442761891742862</v>
      </c>
      <c r="E113" s="82">
        <f t="shared" si="4"/>
        <v>0.02225719186198026</v>
      </c>
      <c r="F113" s="2"/>
      <c r="G113" s="184" t="s">
        <v>47</v>
      </c>
      <c r="H113" s="256">
        <v>68</v>
      </c>
      <c r="I113" s="173">
        <v>56</v>
      </c>
      <c r="J113" s="185">
        <f t="shared" si="2"/>
        <v>0.00994297411902325</v>
      </c>
    </row>
    <row r="114" spans="1:10" ht="12.75">
      <c r="A114" s="83" t="s">
        <v>42</v>
      </c>
      <c r="B114" s="27">
        <v>27385</v>
      </c>
      <c r="C114" s="27">
        <v>27487</v>
      </c>
      <c r="D114" s="28">
        <f t="shared" si="3"/>
        <v>1.079434949313731</v>
      </c>
      <c r="E114" s="82">
        <f t="shared" si="4"/>
        <v>0.023006548476796618</v>
      </c>
      <c r="F114" s="2"/>
      <c r="G114" s="184" t="s">
        <v>48</v>
      </c>
      <c r="H114" s="256">
        <v>96</v>
      </c>
      <c r="I114" s="173">
        <v>110</v>
      </c>
      <c r="J114" s="185">
        <f t="shared" si="2"/>
        <v>0.014037139932738705</v>
      </c>
    </row>
    <row r="115" spans="1:10" ht="12.75">
      <c r="A115" s="83" t="s">
        <v>43</v>
      </c>
      <c r="B115" s="27">
        <v>35266</v>
      </c>
      <c r="C115" s="27">
        <v>36302</v>
      </c>
      <c r="D115" s="28">
        <f t="shared" si="3"/>
        <v>0.8382103467066444</v>
      </c>
      <c r="E115" s="82">
        <f t="shared" si="4"/>
        <v>0.017865205297937826</v>
      </c>
      <c r="F115" s="2"/>
      <c r="G115" s="184" t="s">
        <v>49</v>
      </c>
      <c r="H115" s="256">
        <v>289</v>
      </c>
      <c r="I115" s="173">
        <v>324</v>
      </c>
      <c r="J115" s="185">
        <f t="shared" si="2"/>
        <v>0.04225764000584881</v>
      </c>
    </row>
    <row r="116" spans="1:10" ht="15.75" thickBot="1">
      <c r="A116" s="83" t="s">
        <v>44</v>
      </c>
      <c r="B116" s="27">
        <v>32929</v>
      </c>
      <c r="C116" s="27">
        <v>32932</v>
      </c>
      <c r="D116" s="28">
        <f t="shared" si="3"/>
        <v>0.8976988699005898</v>
      </c>
      <c r="E116" s="82">
        <f t="shared" si="4"/>
        <v>0.019133114580979542</v>
      </c>
      <c r="F116" s="2"/>
      <c r="G116" s="287" t="s">
        <v>2</v>
      </c>
      <c r="H116" s="288">
        <f>SUM(H70:H115)</f>
        <v>6839</v>
      </c>
      <c r="I116" s="288">
        <f>SUM(I70:I115)</f>
        <v>7884</v>
      </c>
      <c r="J116" s="289">
        <f>SUM(J70:J115)</f>
        <v>0.9999999999999998</v>
      </c>
    </row>
    <row r="117" spans="1:6" ht="12.75">
      <c r="A117" s="83" t="s">
        <v>45</v>
      </c>
      <c r="B117" s="27">
        <v>30939</v>
      </c>
      <c r="C117" s="27">
        <v>30242</v>
      </c>
      <c r="D117" s="28">
        <f t="shared" si="3"/>
        <v>0.9554389633458263</v>
      </c>
      <c r="E117" s="82">
        <f t="shared" si="4"/>
        <v>0.020363758687645863</v>
      </c>
      <c r="F117" s="2"/>
    </row>
    <row r="118" spans="1:6" ht="12.75">
      <c r="A118" s="83" t="s">
        <v>46</v>
      </c>
      <c r="B118" s="27">
        <v>29212</v>
      </c>
      <c r="C118" s="27">
        <v>29458</v>
      </c>
      <c r="D118" s="28">
        <f t="shared" si="3"/>
        <v>1.011924075275795</v>
      </c>
      <c r="E118" s="82">
        <f t="shared" si="4"/>
        <v>0.021567654732201676</v>
      </c>
      <c r="F118" s="2"/>
    </row>
    <row r="119" spans="1:6" ht="12.75">
      <c r="A119" s="83" t="s">
        <v>47</v>
      </c>
      <c r="B119" s="27">
        <v>25947</v>
      </c>
      <c r="C119" s="27">
        <v>28223</v>
      </c>
      <c r="D119" s="28">
        <f t="shared" si="3"/>
        <v>1.139257952247139</v>
      </c>
      <c r="E119" s="82">
        <f t="shared" si="4"/>
        <v>0.024281586697386028</v>
      </c>
      <c r="F119" s="2"/>
    </row>
    <row r="120" spans="1:6" ht="12.75">
      <c r="A120" s="83" t="s">
        <v>48</v>
      </c>
      <c r="B120" s="27">
        <v>25474</v>
      </c>
      <c r="C120" s="27">
        <v>24904</v>
      </c>
      <c r="D120" s="28">
        <f t="shared" si="3"/>
        <v>1.1604116388064898</v>
      </c>
      <c r="E120" s="82">
        <f t="shared" si="4"/>
        <v>0.02473244602485182</v>
      </c>
      <c r="F120" s="2"/>
    </row>
    <row r="121" spans="1:6" ht="12.75">
      <c r="A121" s="83" t="s">
        <v>49</v>
      </c>
      <c r="B121" s="27">
        <v>32906</v>
      </c>
      <c r="C121" s="27">
        <v>33302</v>
      </c>
      <c r="D121" s="28">
        <f t="shared" si="3"/>
        <v>0.8983263261094183</v>
      </c>
      <c r="E121" s="82">
        <f t="shared" si="4"/>
        <v>0.019146487875678457</v>
      </c>
      <c r="F121" s="2"/>
    </row>
    <row r="122" spans="1:6" s="286" customFormat="1" ht="15.75" thickBot="1">
      <c r="A122" s="290" t="s">
        <v>196</v>
      </c>
      <c r="B122" s="291">
        <f>AVERAGE(B76:B121)</f>
        <v>29560.32608695652</v>
      </c>
      <c r="C122" s="291">
        <f>AVERAGE(C76:C121)</f>
        <v>29544.391304347828</v>
      </c>
      <c r="D122" s="292">
        <f>SUM(D76:D121)</f>
        <v>46.9185958251148</v>
      </c>
      <c r="E122" s="293">
        <f>SUM(E76:E121)</f>
        <v>0.9999999999999998</v>
      </c>
      <c r="F122" s="294"/>
    </row>
    <row r="124" ht="13.5" thickBot="1"/>
    <row r="125" spans="1:10" ht="15.75" thickBot="1">
      <c r="A125" s="377" t="s">
        <v>168</v>
      </c>
      <c r="B125" s="378"/>
      <c r="C125" s="378"/>
      <c r="D125" s="379"/>
      <c r="E125" s="57"/>
      <c r="G125" s="374" t="s">
        <v>167</v>
      </c>
      <c r="H125" s="375"/>
      <c r="I125" s="375"/>
      <c r="J125" s="376"/>
    </row>
    <row r="126" spans="1:10" ht="15">
      <c r="A126" s="338" t="s">
        <v>186</v>
      </c>
      <c r="B126" s="339"/>
      <c r="C126" s="339"/>
      <c r="D126" s="340"/>
      <c r="E126" s="1"/>
      <c r="G126" s="347" t="s">
        <v>188</v>
      </c>
      <c r="H126" s="348"/>
      <c r="I126" s="348"/>
      <c r="J126" s="349"/>
    </row>
    <row r="127" spans="1:10" ht="15">
      <c r="A127" s="341" t="s">
        <v>185</v>
      </c>
      <c r="B127" s="342"/>
      <c r="C127" s="342"/>
      <c r="D127" s="343"/>
      <c r="E127" s="1"/>
      <c r="G127" s="344" t="s">
        <v>187</v>
      </c>
      <c r="H127" s="345"/>
      <c r="I127" s="345"/>
      <c r="J127" s="346"/>
    </row>
    <row r="128" spans="1:10" ht="12.75">
      <c r="A128" s="34"/>
      <c r="B128" s="35"/>
      <c r="C128" s="35"/>
      <c r="D128" s="36"/>
      <c r="E128" s="1"/>
      <c r="G128" s="186"/>
      <c r="H128" s="187"/>
      <c r="I128" s="187"/>
      <c r="J128" s="188"/>
    </row>
    <row r="129" spans="1:10" ht="12.75">
      <c r="A129" s="37"/>
      <c r="B129" s="60"/>
      <c r="C129" s="60" t="s">
        <v>3</v>
      </c>
      <c r="D129" s="60" t="s">
        <v>1</v>
      </c>
      <c r="G129" s="189"/>
      <c r="H129" s="190"/>
      <c r="I129" s="190" t="s">
        <v>3</v>
      </c>
      <c r="J129" s="190" t="s">
        <v>1</v>
      </c>
    </row>
    <row r="130" spans="1:10" ht="12.75">
      <c r="A130" s="38"/>
      <c r="B130" s="39"/>
      <c r="C130" s="39"/>
      <c r="D130" s="39"/>
      <c r="G130" s="191"/>
      <c r="H130" s="192"/>
      <c r="I130" s="192"/>
      <c r="J130" s="192"/>
    </row>
    <row r="131" spans="1:10" ht="12.75">
      <c r="A131" s="38"/>
      <c r="B131" s="39" t="s">
        <v>189</v>
      </c>
      <c r="C131" s="39" t="s">
        <v>139</v>
      </c>
      <c r="D131" s="39" t="str">
        <f>+B131</f>
        <v>2011-2012</v>
      </c>
      <c r="G131" s="191"/>
      <c r="H131" s="192" t="s">
        <v>189</v>
      </c>
      <c r="I131" s="192" t="s">
        <v>139</v>
      </c>
      <c r="J131" s="192" t="str">
        <f>+H131</f>
        <v>2011-2012</v>
      </c>
    </row>
    <row r="132" spans="1:10" ht="12.75">
      <c r="A132" s="38" t="s">
        <v>0</v>
      </c>
      <c r="B132" s="39"/>
      <c r="C132" s="39"/>
      <c r="D132" s="39"/>
      <c r="G132" s="191" t="s">
        <v>0</v>
      </c>
      <c r="H132" s="192"/>
      <c r="I132" s="192"/>
      <c r="J132" s="192"/>
    </row>
    <row r="133" spans="1:10" ht="12.75">
      <c r="A133" s="40"/>
      <c r="B133" s="39" t="s">
        <v>3</v>
      </c>
      <c r="C133" s="61" t="s">
        <v>127</v>
      </c>
      <c r="D133" s="61" t="s">
        <v>183</v>
      </c>
      <c r="G133" s="193"/>
      <c r="H133" s="192" t="s">
        <v>3</v>
      </c>
      <c r="I133" s="194" t="s">
        <v>127</v>
      </c>
      <c r="J133" s="194" t="s">
        <v>183</v>
      </c>
    </row>
    <row r="134" spans="1:10" ht="12.75">
      <c r="A134" s="41" t="s">
        <v>5</v>
      </c>
      <c r="B134" s="254">
        <v>23</v>
      </c>
      <c r="C134" s="62">
        <v>29</v>
      </c>
      <c r="D134" s="42">
        <f aca="true" t="shared" si="5" ref="D134:D179">B134/$B$180</f>
        <v>0.0022412785032157475</v>
      </c>
      <c r="G134" s="195" t="s">
        <v>5</v>
      </c>
      <c r="H134" s="257">
        <v>29</v>
      </c>
      <c r="I134" s="196">
        <v>33</v>
      </c>
      <c r="J134" s="197">
        <f aca="true" t="shared" si="6" ref="J134:J179">H134/$H$180</f>
        <v>0.002022456238231397</v>
      </c>
    </row>
    <row r="135" spans="1:10" ht="12.75">
      <c r="A135" s="41" t="s">
        <v>6</v>
      </c>
      <c r="B135" s="254">
        <v>370</v>
      </c>
      <c r="C135" s="62">
        <v>373</v>
      </c>
      <c r="D135" s="42">
        <f t="shared" si="5"/>
        <v>0.036055349834340285</v>
      </c>
      <c r="G135" s="195" t="s">
        <v>6</v>
      </c>
      <c r="H135" s="257">
        <v>553</v>
      </c>
      <c r="I135" s="196">
        <v>673</v>
      </c>
      <c r="J135" s="197">
        <f t="shared" si="6"/>
        <v>0.03856614826696422</v>
      </c>
    </row>
    <row r="136" spans="1:10" ht="12.75">
      <c r="A136" s="41" t="s">
        <v>7</v>
      </c>
      <c r="B136" s="254">
        <v>70</v>
      </c>
      <c r="C136" s="62">
        <v>47</v>
      </c>
      <c r="D136" s="42">
        <f t="shared" si="5"/>
        <v>0.0068212824010914054</v>
      </c>
      <c r="G136" s="195" t="s">
        <v>7</v>
      </c>
      <c r="H136" s="257">
        <v>92</v>
      </c>
      <c r="I136" s="196">
        <v>67</v>
      </c>
      <c r="J136" s="197">
        <f t="shared" si="6"/>
        <v>0.006416068066113397</v>
      </c>
    </row>
    <row r="137" spans="1:10" ht="12.75">
      <c r="A137" s="41" t="s">
        <v>8</v>
      </c>
      <c r="B137" s="254">
        <v>331</v>
      </c>
      <c r="C137" s="62">
        <v>328</v>
      </c>
      <c r="D137" s="42">
        <f t="shared" si="5"/>
        <v>0.03225492106801793</v>
      </c>
      <c r="G137" s="195" t="s">
        <v>8</v>
      </c>
      <c r="H137" s="257">
        <v>478</v>
      </c>
      <c r="I137" s="196">
        <v>539</v>
      </c>
      <c r="J137" s="197">
        <f t="shared" si="6"/>
        <v>0.03333565799567613</v>
      </c>
    </row>
    <row r="138" spans="1:10" ht="12.75">
      <c r="A138" s="41" t="s">
        <v>9</v>
      </c>
      <c r="B138" s="254">
        <v>59</v>
      </c>
      <c r="C138" s="62">
        <v>60</v>
      </c>
      <c r="D138" s="42">
        <f t="shared" si="5"/>
        <v>0.005749366595205613</v>
      </c>
      <c r="G138" s="195" t="s">
        <v>9</v>
      </c>
      <c r="H138" s="257">
        <v>79</v>
      </c>
      <c r="I138" s="196">
        <v>84</v>
      </c>
      <c r="J138" s="197">
        <f t="shared" si="6"/>
        <v>0.005509449752423461</v>
      </c>
    </row>
    <row r="139" spans="1:10" ht="12.75">
      <c r="A139" s="41" t="s">
        <v>10</v>
      </c>
      <c r="B139" s="254">
        <v>108</v>
      </c>
      <c r="C139" s="62">
        <v>102</v>
      </c>
      <c r="D139" s="42">
        <f t="shared" si="5"/>
        <v>0.010524264275969596</v>
      </c>
      <c r="G139" s="195" t="s">
        <v>10</v>
      </c>
      <c r="H139" s="257">
        <v>147</v>
      </c>
      <c r="I139" s="196">
        <v>143</v>
      </c>
      <c r="J139" s="197">
        <f t="shared" si="6"/>
        <v>0.010251760931724667</v>
      </c>
    </row>
    <row r="140" spans="1:10" ht="12.75">
      <c r="A140" s="41" t="s">
        <v>11</v>
      </c>
      <c r="B140" s="254">
        <v>312</v>
      </c>
      <c r="C140" s="62">
        <v>328</v>
      </c>
      <c r="D140" s="42">
        <f t="shared" si="5"/>
        <v>0.030403430130578835</v>
      </c>
      <c r="G140" s="195" t="s">
        <v>11</v>
      </c>
      <c r="H140" s="257">
        <v>433</v>
      </c>
      <c r="I140" s="196">
        <v>464</v>
      </c>
      <c r="J140" s="197">
        <f t="shared" si="6"/>
        <v>0.030197363832903272</v>
      </c>
    </row>
    <row r="141" spans="1:10" ht="12.75">
      <c r="A141" s="41" t="s">
        <v>12</v>
      </c>
      <c r="B141" s="254">
        <v>338</v>
      </c>
      <c r="C141" s="62">
        <v>377</v>
      </c>
      <c r="D141" s="42">
        <f t="shared" si="5"/>
        <v>0.03293704930812707</v>
      </c>
      <c r="G141" s="195" t="s">
        <v>12</v>
      </c>
      <c r="H141" s="257">
        <v>547</v>
      </c>
      <c r="I141" s="196">
        <v>570</v>
      </c>
      <c r="J141" s="197">
        <f t="shared" si="6"/>
        <v>0.03814770904526118</v>
      </c>
    </row>
    <row r="142" spans="1:10" ht="12.75">
      <c r="A142" s="41" t="s">
        <v>13</v>
      </c>
      <c r="B142" s="254">
        <v>19</v>
      </c>
      <c r="C142" s="62">
        <v>23</v>
      </c>
      <c r="D142" s="42">
        <f t="shared" si="5"/>
        <v>0.0018514909374390957</v>
      </c>
      <c r="G142" s="195" t="s">
        <v>13</v>
      </c>
      <c r="H142" s="257">
        <v>32</v>
      </c>
      <c r="I142" s="196">
        <v>41</v>
      </c>
      <c r="J142" s="197">
        <f t="shared" si="6"/>
        <v>0.0022316758490829205</v>
      </c>
    </row>
    <row r="143" spans="1:10" ht="12.75">
      <c r="A143" s="41" t="s">
        <v>14</v>
      </c>
      <c r="B143" s="254">
        <v>619</v>
      </c>
      <c r="C143" s="62">
        <v>683</v>
      </c>
      <c r="D143" s="42">
        <f t="shared" si="5"/>
        <v>0.060319625803936856</v>
      </c>
      <c r="G143" s="195" t="s">
        <v>14</v>
      </c>
      <c r="H143" s="257">
        <v>872</v>
      </c>
      <c r="I143" s="196">
        <v>1019</v>
      </c>
      <c r="J143" s="197">
        <f t="shared" si="6"/>
        <v>0.06081316688750959</v>
      </c>
    </row>
    <row r="144" spans="1:10" ht="12.75">
      <c r="A144" s="41" t="s">
        <v>15</v>
      </c>
      <c r="B144" s="254">
        <v>205</v>
      </c>
      <c r="C144" s="62">
        <v>214</v>
      </c>
      <c r="D144" s="42">
        <f t="shared" si="5"/>
        <v>0.0199766127460534</v>
      </c>
      <c r="G144" s="195" t="s">
        <v>15</v>
      </c>
      <c r="H144" s="257">
        <v>257</v>
      </c>
      <c r="I144" s="196">
        <v>246</v>
      </c>
      <c r="J144" s="197">
        <f t="shared" si="6"/>
        <v>0.01792314666294721</v>
      </c>
    </row>
    <row r="145" spans="1:10" ht="12.75">
      <c r="A145" s="41" t="s">
        <v>16</v>
      </c>
      <c r="B145" s="254">
        <v>110</v>
      </c>
      <c r="C145" s="62">
        <v>134</v>
      </c>
      <c r="D145" s="42">
        <f t="shared" si="5"/>
        <v>0.010719158058857923</v>
      </c>
      <c r="G145" s="195" t="s">
        <v>16</v>
      </c>
      <c r="H145" s="257">
        <v>164</v>
      </c>
      <c r="I145" s="196">
        <v>176</v>
      </c>
      <c r="J145" s="197">
        <f t="shared" si="6"/>
        <v>0.011437338726549968</v>
      </c>
    </row>
    <row r="146" spans="1:10" ht="12.75">
      <c r="A146" s="41" t="s">
        <v>17</v>
      </c>
      <c r="B146" s="254">
        <v>126</v>
      </c>
      <c r="C146" s="62">
        <v>119</v>
      </c>
      <c r="D146" s="42">
        <f t="shared" si="5"/>
        <v>0.01227830832196453</v>
      </c>
      <c r="G146" s="195" t="s">
        <v>17</v>
      </c>
      <c r="H146" s="257">
        <v>140</v>
      </c>
      <c r="I146" s="196">
        <v>138</v>
      </c>
      <c r="J146" s="197">
        <f t="shared" si="6"/>
        <v>0.009763581839737778</v>
      </c>
    </row>
    <row r="147" spans="1:10" ht="12.75">
      <c r="A147" s="41" t="s">
        <v>18</v>
      </c>
      <c r="B147" s="254">
        <v>58</v>
      </c>
      <c r="C147" s="62">
        <v>79</v>
      </c>
      <c r="D147" s="42">
        <f t="shared" si="5"/>
        <v>0.00565191970376145</v>
      </c>
      <c r="G147" s="195" t="s">
        <v>18</v>
      </c>
      <c r="H147" s="257">
        <v>68</v>
      </c>
      <c r="I147" s="196">
        <v>129</v>
      </c>
      <c r="J147" s="197">
        <f t="shared" si="6"/>
        <v>0.004742311179301207</v>
      </c>
    </row>
    <row r="148" spans="1:10" ht="12.75">
      <c r="A148" s="41" t="s">
        <v>19</v>
      </c>
      <c r="B148" s="254">
        <v>123</v>
      </c>
      <c r="C148" s="62">
        <v>106</v>
      </c>
      <c r="D148" s="42">
        <f t="shared" si="5"/>
        <v>0.01198596764763204</v>
      </c>
      <c r="G148" s="195" t="s">
        <v>19</v>
      </c>
      <c r="H148" s="257">
        <v>143</v>
      </c>
      <c r="I148" s="196">
        <v>195</v>
      </c>
      <c r="J148" s="197">
        <f t="shared" si="6"/>
        <v>0.009972801450589302</v>
      </c>
    </row>
    <row r="149" spans="1:10" ht="12.75">
      <c r="A149" s="41" t="s">
        <v>20</v>
      </c>
      <c r="B149" s="254">
        <v>136</v>
      </c>
      <c r="C149" s="62">
        <v>191</v>
      </c>
      <c r="D149" s="42">
        <f t="shared" si="5"/>
        <v>0.013252777236406159</v>
      </c>
      <c r="G149" s="195" t="s">
        <v>20</v>
      </c>
      <c r="H149" s="257">
        <v>182</v>
      </c>
      <c r="I149" s="196">
        <v>239</v>
      </c>
      <c r="J149" s="197">
        <f t="shared" si="6"/>
        <v>0.012692656391659111</v>
      </c>
    </row>
    <row r="150" spans="1:10" ht="12.75">
      <c r="A150" s="41" t="s">
        <v>21</v>
      </c>
      <c r="B150" s="254">
        <v>141</v>
      </c>
      <c r="C150" s="62">
        <v>124</v>
      </c>
      <c r="D150" s="42">
        <f t="shared" si="5"/>
        <v>0.013740011693626973</v>
      </c>
      <c r="G150" s="195" t="s">
        <v>21</v>
      </c>
      <c r="H150" s="257">
        <v>169</v>
      </c>
      <c r="I150" s="196">
        <v>145</v>
      </c>
      <c r="J150" s="197">
        <f t="shared" si="6"/>
        <v>0.011786038077969175</v>
      </c>
    </row>
    <row r="151" spans="1:10" ht="12.75">
      <c r="A151" s="41" t="s">
        <v>22</v>
      </c>
      <c r="B151" s="254">
        <v>254</v>
      </c>
      <c r="C151" s="62">
        <v>226</v>
      </c>
      <c r="D151" s="42">
        <f t="shared" si="5"/>
        <v>0.024751510426817384</v>
      </c>
      <c r="G151" s="195" t="s">
        <v>22</v>
      </c>
      <c r="H151" s="257">
        <v>316</v>
      </c>
      <c r="I151" s="196">
        <v>304</v>
      </c>
      <c r="J151" s="197">
        <f t="shared" si="6"/>
        <v>0.022037799009693843</v>
      </c>
    </row>
    <row r="152" spans="1:10" ht="12.75">
      <c r="A152" s="41" t="s">
        <v>23</v>
      </c>
      <c r="B152" s="254">
        <v>68</v>
      </c>
      <c r="C152" s="62">
        <v>70</v>
      </c>
      <c r="D152" s="42">
        <f t="shared" si="5"/>
        <v>0.006626388618203079</v>
      </c>
      <c r="G152" s="195" t="s">
        <v>23</v>
      </c>
      <c r="H152" s="257">
        <v>92</v>
      </c>
      <c r="I152" s="196">
        <v>114</v>
      </c>
      <c r="J152" s="197">
        <f t="shared" si="6"/>
        <v>0.006416068066113397</v>
      </c>
    </row>
    <row r="153" spans="1:10" ht="12.75">
      <c r="A153" s="41" t="s">
        <v>50</v>
      </c>
      <c r="B153" s="254">
        <v>45</v>
      </c>
      <c r="C153" s="62">
        <v>63</v>
      </c>
      <c r="D153" s="42">
        <f t="shared" si="5"/>
        <v>0.0043851101149873315</v>
      </c>
      <c r="G153" s="195" t="s">
        <v>50</v>
      </c>
      <c r="H153" s="257">
        <v>68</v>
      </c>
      <c r="I153" s="196">
        <v>98</v>
      </c>
      <c r="J153" s="197">
        <f t="shared" si="6"/>
        <v>0.004742311179301207</v>
      </c>
    </row>
    <row r="154" spans="1:10" ht="12.75">
      <c r="A154" s="41" t="s">
        <v>24</v>
      </c>
      <c r="B154" s="254">
        <v>335</v>
      </c>
      <c r="C154" s="62">
        <v>376</v>
      </c>
      <c r="D154" s="42">
        <f t="shared" si="5"/>
        <v>0.03264470863379458</v>
      </c>
      <c r="G154" s="195" t="s">
        <v>24</v>
      </c>
      <c r="H154" s="257">
        <v>522</v>
      </c>
      <c r="I154" s="196">
        <v>588</v>
      </c>
      <c r="J154" s="197">
        <f t="shared" si="6"/>
        <v>0.03640421228816514</v>
      </c>
    </row>
    <row r="155" spans="1:10" ht="12.75">
      <c r="A155" s="41" t="s">
        <v>25</v>
      </c>
      <c r="B155" s="254">
        <v>135</v>
      </c>
      <c r="C155" s="62">
        <v>148</v>
      </c>
      <c r="D155" s="42">
        <f t="shared" si="5"/>
        <v>0.013155330344961996</v>
      </c>
      <c r="G155" s="195" t="s">
        <v>25</v>
      </c>
      <c r="H155" s="257">
        <v>194</v>
      </c>
      <c r="I155" s="196">
        <v>246</v>
      </c>
      <c r="J155" s="197">
        <f t="shared" si="6"/>
        <v>0.013529534835065207</v>
      </c>
    </row>
    <row r="156" spans="1:10" ht="12.75">
      <c r="A156" s="41" t="s">
        <v>26</v>
      </c>
      <c r="B156" s="254">
        <v>904</v>
      </c>
      <c r="C156" s="62">
        <v>873</v>
      </c>
      <c r="D156" s="42">
        <f t="shared" si="5"/>
        <v>0.08809198986552329</v>
      </c>
      <c r="G156" s="195" t="s">
        <v>26</v>
      </c>
      <c r="H156" s="257">
        <v>1234</v>
      </c>
      <c r="I156" s="196">
        <v>1298</v>
      </c>
      <c r="J156" s="197">
        <f t="shared" si="6"/>
        <v>0.08605899993026013</v>
      </c>
    </row>
    <row r="157" spans="1:10" ht="12.75">
      <c r="A157" s="41" t="s">
        <v>27</v>
      </c>
      <c r="B157" s="254">
        <v>158</v>
      </c>
      <c r="C157" s="62">
        <v>163</v>
      </c>
      <c r="D157" s="42">
        <f t="shared" si="5"/>
        <v>0.015396608848177742</v>
      </c>
      <c r="G157" s="195" t="s">
        <v>27</v>
      </c>
      <c r="H157" s="257">
        <v>198</v>
      </c>
      <c r="I157" s="196">
        <v>236</v>
      </c>
      <c r="J157" s="197">
        <f t="shared" si="6"/>
        <v>0.013808494316200572</v>
      </c>
    </row>
    <row r="158" spans="1:10" ht="12.75">
      <c r="A158" s="41" t="s">
        <v>28</v>
      </c>
      <c r="B158" s="254">
        <v>63</v>
      </c>
      <c r="C158" s="62">
        <v>85</v>
      </c>
      <c r="D158" s="42">
        <f t="shared" si="5"/>
        <v>0.006139154160982265</v>
      </c>
      <c r="G158" s="195" t="s">
        <v>28</v>
      </c>
      <c r="H158" s="257">
        <v>95</v>
      </c>
      <c r="I158" s="196">
        <v>106</v>
      </c>
      <c r="J158" s="197">
        <f t="shared" si="6"/>
        <v>0.00662528767696492</v>
      </c>
    </row>
    <row r="159" spans="1:10" ht="12.75">
      <c r="A159" s="41" t="s">
        <v>29</v>
      </c>
      <c r="B159" s="254">
        <v>443</v>
      </c>
      <c r="C159" s="62">
        <v>453</v>
      </c>
      <c r="D159" s="42">
        <f t="shared" si="5"/>
        <v>0.04316897290976418</v>
      </c>
      <c r="G159" s="195" t="s">
        <v>29</v>
      </c>
      <c r="H159" s="257">
        <v>590</v>
      </c>
      <c r="I159" s="196">
        <v>684</v>
      </c>
      <c r="J159" s="197">
        <f t="shared" si="6"/>
        <v>0.04114652346746635</v>
      </c>
    </row>
    <row r="160" spans="1:10" ht="12.75">
      <c r="A160" s="41" t="s">
        <v>30</v>
      </c>
      <c r="B160" s="254">
        <v>102</v>
      </c>
      <c r="C160" s="62">
        <v>118</v>
      </c>
      <c r="D160" s="42">
        <f t="shared" si="5"/>
        <v>0.00993958292730462</v>
      </c>
      <c r="G160" s="195" t="s">
        <v>30</v>
      </c>
      <c r="H160" s="257">
        <v>154</v>
      </c>
      <c r="I160" s="196">
        <v>172</v>
      </c>
      <c r="J160" s="197">
        <f t="shared" si="6"/>
        <v>0.010739940023711555</v>
      </c>
    </row>
    <row r="161" spans="1:10" ht="12.75">
      <c r="A161" s="41" t="s">
        <v>31</v>
      </c>
      <c r="B161" s="254">
        <v>147</v>
      </c>
      <c r="C161" s="62">
        <v>147</v>
      </c>
      <c r="D161" s="42">
        <f t="shared" si="5"/>
        <v>0.01432469304229195</v>
      </c>
      <c r="G161" s="195" t="s">
        <v>31</v>
      </c>
      <c r="H161" s="257">
        <v>228</v>
      </c>
      <c r="I161" s="196">
        <v>217</v>
      </c>
      <c r="J161" s="197">
        <f t="shared" si="6"/>
        <v>0.01590069042471581</v>
      </c>
    </row>
    <row r="162" spans="1:10" ht="12.75">
      <c r="A162" s="41" t="s">
        <v>32</v>
      </c>
      <c r="B162" s="254">
        <v>183</v>
      </c>
      <c r="C162" s="62">
        <v>182</v>
      </c>
      <c r="D162" s="42">
        <f t="shared" si="5"/>
        <v>0.017832781134281817</v>
      </c>
      <c r="G162" s="195" t="s">
        <v>32</v>
      </c>
      <c r="H162" s="257">
        <v>248</v>
      </c>
      <c r="I162" s="196">
        <v>262</v>
      </c>
      <c r="J162" s="197">
        <f t="shared" si="6"/>
        <v>0.017295487830392635</v>
      </c>
    </row>
    <row r="163" spans="1:10" ht="12.75">
      <c r="A163" s="41" t="s">
        <v>33</v>
      </c>
      <c r="B163" s="254">
        <v>145</v>
      </c>
      <c r="C163" s="62">
        <v>150</v>
      </c>
      <c r="D163" s="42">
        <f t="shared" si="5"/>
        <v>0.014129799259403625</v>
      </c>
      <c r="G163" s="195" t="s">
        <v>33</v>
      </c>
      <c r="H163" s="257">
        <v>200</v>
      </c>
      <c r="I163" s="196">
        <v>223</v>
      </c>
      <c r="J163" s="197">
        <f t="shared" si="6"/>
        <v>0.013947974056768255</v>
      </c>
    </row>
    <row r="164" spans="1:10" ht="12.75">
      <c r="A164" s="41" t="s">
        <v>35</v>
      </c>
      <c r="B164" s="254">
        <v>59</v>
      </c>
      <c r="C164" s="62">
        <v>62</v>
      </c>
      <c r="D164" s="42">
        <f t="shared" si="5"/>
        <v>0.005749366595205613</v>
      </c>
      <c r="G164" s="195" t="s">
        <v>35</v>
      </c>
      <c r="H164" s="257">
        <v>98</v>
      </c>
      <c r="I164" s="196">
        <v>93</v>
      </c>
      <c r="J164" s="197">
        <f t="shared" si="6"/>
        <v>0.006834507287816444</v>
      </c>
    </row>
    <row r="165" spans="1:10" ht="12.75">
      <c r="A165" s="41" t="s">
        <v>36</v>
      </c>
      <c r="B165" s="254">
        <v>712</v>
      </c>
      <c r="C165" s="62">
        <v>666</v>
      </c>
      <c r="D165" s="42">
        <f t="shared" si="5"/>
        <v>0.069382186708244</v>
      </c>
      <c r="G165" s="195" t="s">
        <v>36</v>
      </c>
      <c r="H165" s="257">
        <v>987</v>
      </c>
      <c r="I165" s="196">
        <v>1031</v>
      </c>
      <c r="J165" s="197">
        <f t="shared" si="6"/>
        <v>0.06883325197015133</v>
      </c>
    </row>
    <row r="166" spans="1:10" ht="12.75">
      <c r="A166" s="206" t="s">
        <v>37</v>
      </c>
      <c r="B166" s="254">
        <v>135</v>
      </c>
      <c r="C166" s="62">
        <v>136</v>
      </c>
      <c r="D166" s="205">
        <f t="shared" si="5"/>
        <v>0.013155330344961996</v>
      </c>
      <c r="G166" s="207" t="s">
        <v>37</v>
      </c>
      <c r="H166" s="257">
        <v>216</v>
      </c>
      <c r="I166" s="196">
        <v>198</v>
      </c>
      <c r="J166" s="197">
        <f t="shared" si="6"/>
        <v>0.015063811981309714</v>
      </c>
    </row>
    <row r="167" spans="1:10" ht="12.75">
      <c r="A167" s="206" t="s">
        <v>38</v>
      </c>
      <c r="B167" s="254">
        <v>116</v>
      </c>
      <c r="C167" s="62">
        <v>105</v>
      </c>
      <c r="D167" s="205">
        <f t="shared" si="5"/>
        <v>0.0113038394075229</v>
      </c>
      <c r="G167" s="207" t="s">
        <v>38</v>
      </c>
      <c r="H167" s="257">
        <v>138</v>
      </c>
      <c r="I167" s="196">
        <v>127</v>
      </c>
      <c r="J167" s="197">
        <f t="shared" si="6"/>
        <v>0.009624102099170095</v>
      </c>
    </row>
    <row r="168" spans="1:10" ht="12.75">
      <c r="A168" s="206" t="s">
        <v>34</v>
      </c>
      <c r="B168" s="254">
        <v>15</v>
      </c>
      <c r="C168" s="62">
        <v>10</v>
      </c>
      <c r="D168" s="205">
        <f t="shared" si="5"/>
        <v>0.001461703371662444</v>
      </c>
      <c r="G168" s="207" t="s">
        <v>34</v>
      </c>
      <c r="H168" s="257">
        <v>30</v>
      </c>
      <c r="I168" s="196">
        <v>18</v>
      </c>
      <c r="J168" s="197">
        <f t="shared" si="6"/>
        <v>0.002092196108515238</v>
      </c>
    </row>
    <row r="169" spans="1:10" ht="12.75">
      <c r="A169" s="206" t="s">
        <v>39</v>
      </c>
      <c r="B169" s="254">
        <v>96</v>
      </c>
      <c r="C169" s="62">
        <v>122</v>
      </c>
      <c r="D169" s="205">
        <f t="shared" si="5"/>
        <v>0.009354901578639642</v>
      </c>
      <c r="G169" s="207" t="s">
        <v>39</v>
      </c>
      <c r="H169" s="257">
        <v>94</v>
      </c>
      <c r="I169" s="196">
        <v>122</v>
      </c>
      <c r="J169" s="197">
        <f t="shared" si="6"/>
        <v>0.00655554780668108</v>
      </c>
    </row>
    <row r="170" spans="1:10" ht="12.75">
      <c r="A170" s="41" t="s">
        <v>40</v>
      </c>
      <c r="B170" s="254">
        <v>157</v>
      </c>
      <c r="C170" s="62">
        <v>155</v>
      </c>
      <c r="D170" s="42">
        <f t="shared" si="5"/>
        <v>0.01529916195673358</v>
      </c>
      <c r="G170" s="207" t="s">
        <v>40</v>
      </c>
      <c r="H170" s="257">
        <v>245</v>
      </c>
      <c r="I170" s="196">
        <v>208</v>
      </c>
      <c r="J170" s="197">
        <f t="shared" si="6"/>
        <v>0.017086268219541113</v>
      </c>
    </row>
    <row r="171" spans="1:10" ht="12.75">
      <c r="A171" s="41" t="s">
        <v>41</v>
      </c>
      <c r="B171" s="254">
        <v>358</v>
      </c>
      <c r="C171" s="62">
        <v>312</v>
      </c>
      <c r="D171" s="42">
        <f t="shared" si="5"/>
        <v>0.03488598713701033</v>
      </c>
      <c r="G171" s="195" t="s">
        <v>41</v>
      </c>
      <c r="H171" s="257">
        <v>462</v>
      </c>
      <c r="I171" s="196">
        <v>519</v>
      </c>
      <c r="J171" s="197">
        <f t="shared" si="6"/>
        <v>0.03221982007113467</v>
      </c>
    </row>
    <row r="172" spans="1:10" ht="12.75">
      <c r="A172" s="41" t="s">
        <v>42</v>
      </c>
      <c r="B172" s="254">
        <v>138</v>
      </c>
      <c r="C172" s="62">
        <v>169</v>
      </c>
      <c r="D172" s="42">
        <f t="shared" si="5"/>
        <v>0.013447671019294484</v>
      </c>
      <c r="G172" s="195" t="s">
        <v>42</v>
      </c>
      <c r="H172" s="257">
        <v>244</v>
      </c>
      <c r="I172" s="196">
        <v>263</v>
      </c>
      <c r="J172" s="197">
        <f t="shared" si="6"/>
        <v>0.017016528349257272</v>
      </c>
    </row>
    <row r="173" spans="1:10" ht="12.75">
      <c r="A173" s="41" t="s">
        <v>43</v>
      </c>
      <c r="B173" s="254">
        <v>855</v>
      </c>
      <c r="C173" s="62">
        <v>777</v>
      </c>
      <c r="D173" s="42">
        <f t="shared" si="5"/>
        <v>0.0833170921847593</v>
      </c>
      <c r="G173" s="195" t="s">
        <v>43</v>
      </c>
      <c r="H173" s="257">
        <v>1251</v>
      </c>
      <c r="I173" s="196">
        <v>1301</v>
      </c>
      <c r="J173" s="197">
        <f t="shared" si="6"/>
        <v>0.08724457772508543</v>
      </c>
    </row>
    <row r="174" spans="1:10" ht="12.75">
      <c r="A174" s="41" t="s">
        <v>44</v>
      </c>
      <c r="B174" s="254">
        <v>34</v>
      </c>
      <c r="C174" s="62">
        <v>37</v>
      </c>
      <c r="D174" s="42">
        <f t="shared" si="5"/>
        <v>0.0033131943091015397</v>
      </c>
      <c r="G174" s="195" t="s">
        <v>44</v>
      </c>
      <c r="H174" s="257">
        <v>41</v>
      </c>
      <c r="I174" s="196">
        <v>53</v>
      </c>
      <c r="J174" s="197">
        <f t="shared" si="6"/>
        <v>0.002859334681637492</v>
      </c>
    </row>
    <row r="175" spans="1:10" ht="12.75">
      <c r="A175" s="41" t="s">
        <v>45</v>
      </c>
      <c r="B175" s="254">
        <v>622</v>
      </c>
      <c r="C175" s="62">
        <v>630</v>
      </c>
      <c r="D175" s="42">
        <f t="shared" si="5"/>
        <v>0.060611966478269344</v>
      </c>
      <c r="G175" s="195" t="s">
        <v>45</v>
      </c>
      <c r="H175" s="257">
        <v>850</v>
      </c>
      <c r="I175" s="196">
        <v>844</v>
      </c>
      <c r="J175" s="197">
        <f t="shared" si="6"/>
        <v>0.05927888974126508</v>
      </c>
    </row>
    <row r="176" spans="1:10" ht="12.75">
      <c r="A176" s="41" t="s">
        <v>46</v>
      </c>
      <c r="B176" s="254">
        <v>247</v>
      </c>
      <c r="C176" s="62">
        <v>292</v>
      </c>
      <c r="D176" s="42">
        <f t="shared" si="5"/>
        <v>0.024069382186708243</v>
      </c>
      <c r="G176" s="195" t="s">
        <v>46</v>
      </c>
      <c r="H176" s="257">
        <v>351</v>
      </c>
      <c r="I176" s="196">
        <v>427</v>
      </c>
      <c r="J176" s="197">
        <f t="shared" si="6"/>
        <v>0.024478694469628286</v>
      </c>
    </row>
    <row r="177" spans="1:10" ht="12.75">
      <c r="A177" s="41" t="s">
        <v>47</v>
      </c>
      <c r="B177" s="254">
        <v>54</v>
      </c>
      <c r="C177" s="62">
        <v>45</v>
      </c>
      <c r="D177" s="42">
        <f t="shared" si="5"/>
        <v>0.005262132137984798</v>
      </c>
      <c r="G177" s="195" t="s">
        <v>47</v>
      </c>
      <c r="H177" s="257">
        <v>88</v>
      </c>
      <c r="I177" s="196">
        <v>78</v>
      </c>
      <c r="J177" s="197">
        <f t="shared" si="6"/>
        <v>0.006137108584978032</v>
      </c>
    </row>
    <row r="178" spans="1:10" ht="12.75">
      <c r="A178" s="41" t="s">
        <v>48</v>
      </c>
      <c r="B178" s="254">
        <v>104</v>
      </c>
      <c r="C178" s="62">
        <v>129</v>
      </c>
      <c r="D178" s="42">
        <f t="shared" si="5"/>
        <v>0.010134476710192944</v>
      </c>
      <c r="G178" s="195" t="s">
        <v>48</v>
      </c>
      <c r="H178" s="257">
        <v>160</v>
      </c>
      <c r="I178" s="196">
        <v>210</v>
      </c>
      <c r="J178" s="197">
        <f t="shared" si="6"/>
        <v>0.011158379245414603</v>
      </c>
    </row>
    <row r="179" spans="1:10" ht="12.75">
      <c r="A179" s="41" t="s">
        <v>49</v>
      </c>
      <c r="B179" s="254">
        <v>430</v>
      </c>
      <c r="C179" s="62">
        <v>246</v>
      </c>
      <c r="D179" s="42">
        <f t="shared" si="5"/>
        <v>0.04190216332099006</v>
      </c>
      <c r="G179" s="195" t="s">
        <v>49</v>
      </c>
      <c r="H179" s="257">
        <v>560</v>
      </c>
      <c r="I179" s="196">
        <v>351</v>
      </c>
      <c r="J179" s="197">
        <f t="shared" si="6"/>
        <v>0.03905432735895111</v>
      </c>
    </row>
    <row r="180" spans="1:10" s="286" customFormat="1" ht="15.75" thickBot="1">
      <c r="A180" s="295" t="s">
        <v>2</v>
      </c>
      <c r="B180" s="296">
        <f>SUM(B134:B179)</f>
        <v>10262</v>
      </c>
      <c r="C180" s="296">
        <f>SUM(C134:C179)</f>
        <v>10264</v>
      </c>
      <c r="D180" s="297">
        <f>SUM(D134:D179)</f>
        <v>0.9999999999999998</v>
      </c>
      <c r="F180" s="298"/>
      <c r="G180" s="299" t="s">
        <v>2</v>
      </c>
      <c r="H180" s="300">
        <f>SUM(H134:H179)</f>
        <v>14339</v>
      </c>
      <c r="I180" s="300">
        <f>SUM(I134:I179)</f>
        <v>15292</v>
      </c>
      <c r="J180" s="301">
        <f>SUM(J134:J179)</f>
        <v>0.9999999999999998</v>
      </c>
    </row>
    <row r="181" spans="7:10" ht="13.5" thickTop="1">
      <c r="G181" s="56"/>
      <c r="H181" s="56"/>
      <c r="I181" s="56"/>
      <c r="J181" s="56"/>
    </row>
    <row r="182" ht="13.5" thickBot="1"/>
    <row r="183" spans="1:10" ht="15.75" thickBot="1">
      <c r="A183" s="371" t="s">
        <v>166</v>
      </c>
      <c r="B183" s="372"/>
      <c r="C183" s="372"/>
      <c r="D183" s="373"/>
      <c r="E183" s="56"/>
      <c r="G183" s="368" t="s">
        <v>165</v>
      </c>
      <c r="H183" s="369"/>
      <c r="I183" s="369"/>
      <c r="J183" s="370"/>
    </row>
    <row r="184" spans="1:10" ht="15">
      <c r="A184" s="327" t="s">
        <v>140</v>
      </c>
      <c r="B184" s="328"/>
      <c r="C184" s="328"/>
      <c r="D184" s="329"/>
      <c r="E184" s="56"/>
      <c r="G184" s="321" t="s">
        <v>134</v>
      </c>
      <c r="H184" s="322"/>
      <c r="I184" s="322"/>
      <c r="J184" s="323"/>
    </row>
    <row r="185" spans="1:10" ht="15">
      <c r="A185" s="330" t="s">
        <v>73</v>
      </c>
      <c r="B185" s="331"/>
      <c r="C185" s="331"/>
      <c r="D185" s="332"/>
      <c r="E185" s="56"/>
      <c r="G185" s="324" t="s">
        <v>141</v>
      </c>
      <c r="H185" s="325"/>
      <c r="I185" s="325"/>
      <c r="J185" s="326"/>
    </row>
    <row r="186" spans="1:10" ht="12.75">
      <c r="A186" s="43"/>
      <c r="B186" s="44"/>
      <c r="C186" s="249" t="s">
        <v>3</v>
      </c>
      <c r="D186" s="43" t="s">
        <v>72</v>
      </c>
      <c r="E186" s="56"/>
      <c r="G186" s="84"/>
      <c r="H186" s="53"/>
      <c r="I186" s="53" t="s">
        <v>3</v>
      </c>
      <c r="J186" s="85" t="s">
        <v>72</v>
      </c>
    </row>
    <row r="187" spans="1:10" ht="12.75">
      <c r="A187" s="44"/>
      <c r="B187" s="44"/>
      <c r="C187" s="44"/>
      <c r="D187" s="44"/>
      <c r="E187" s="56"/>
      <c r="G187" s="86"/>
      <c r="H187" s="30"/>
      <c r="I187" s="30"/>
      <c r="J187" s="87"/>
    </row>
    <row r="188" spans="1:10" ht="12.75">
      <c r="A188" s="44"/>
      <c r="B188" s="45">
        <v>2010</v>
      </c>
      <c r="C188" s="45">
        <v>2009</v>
      </c>
      <c r="D188" s="45">
        <f>+B188</f>
        <v>2010</v>
      </c>
      <c r="E188" s="56"/>
      <c r="G188" s="86"/>
      <c r="H188" s="30">
        <v>2010</v>
      </c>
      <c r="I188" s="30">
        <v>2009</v>
      </c>
      <c r="J188" s="87">
        <f>+H188</f>
        <v>2010</v>
      </c>
    </row>
    <row r="189" spans="1:10" ht="12.75">
      <c r="A189" s="44" t="s">
        <v>0</v>
      </c>
      <c r="B189" s="45"/>
      <c r="C189" s="45"/>
      <c r="D189" s="45"/>
      <c r="E189" s="56"/>
      <c r="G189" s="86" t="s">
        <v>0</v>
      </c>
      <c r="H189" s="30"/>
      <c r="I189" s="30"/>
      <c r="J189" s="87"/>
    </row>
    <row r="190" spans="1:10" ht="12.75">
      <c r="A190" s="46"/>
      <c r="B190" s="106" t="s">
        <v>3</v>
      </c>
      <c r="C190" s="106" t="s">
        <v>127</v>
      </c>
      <c r="D190" s="106" t="s">
        <v>183</v>
      </c>
      <c r="E190" s="56"/>
      <c r="G190" s="88"/>
      <c r="H190" s="30" t="s">
        <v>3</v>
      </c>
      <c r="I190" s="30" t="s">
        <v>127</v>
      </c>
      <c r="J190" s="107" t="s">
        <v>183</v>
      </c>
    </row>
    <row r="191" spans="1:10" ht="12.75">
      <c r="A191" s="47" t="s">
        <v>5</v>
      </c>
      <c r="B191" s="48">
        <v>20</v>
      </c>
      <c r="C191" s="48">
        <v>27</v>
      </c>
      <c r="D191" s="49">
        <f aca="true" t="shared" si="7" ref="D191:D236">B191/$B$237</f>
        <v>0.0034596090641757483</v>
      </c>
      <c r="E191" s="56"/>
      <c r="G191" s="89" t="s">
        <v>5</v>
      </c>
      <c r="H191" s="54">
        <v>44</v>
      </c>
      <c r="I191" s="54">
        <v>59</v>
      </c>
      <c r="J191" s="90">
        <f aca="true" t="shared" si="8" ref="J191:J236">H191/$H$237</f>
        <v>0.0036514522821576765</v>
      </c>
    </row>
    <row r="192" spans="1:10" ht="12.75">
      <c r="A192" s="47" t="s">
        <v>6</v>
      </c>
      <c r="B192" s="48">
        <v>173</v>
      </c>
      <c r="C192" s="48">
        <v>168</v>
      </c>
      <c r="D192" s="49">
        <f t="shared" si="7"/>
        <v>0.029925618405120223</v>
      </c>
      <c r="E192" s="56"/>
      <c r="G192" s="89" t="s">
        <v>6</v>
      </c>
      <c r="H192" s="54">
        <v>479</v>
      </c>
      <c r="I192" s="54">
        <v>473</v>
      </c>
      <c r="J192" s="90">
        <f t="shared" si="8"/>
        <v>0.03975103734439834</v>
      </c>
    </row>
    <row r="193" spans="1:10" ht="12.75">
      <c r="A193" s="47" t="s">
        <v>7</v>
      </c>
      <c r="B193" s="48">
        <v>18</v>
      </c>
      <c r="C193" s="48">
        <v>10</v>
      </c>
      <c r="D193" s="49">
        <f t="shared" si="7"/>
        <v>0.0031136481577581734</v>
      </c>
      <c r="E193" s="56"/>
      <c r="G193" s="89" t="s">
        <v>7</v>
      </c>
      <c r="H193" s="54">
        <v>40</v>
      </c>
      <c r="I193" s="54">
        <v>45</v>
      </c>
      <c r="J193" s="90">
        <f t="shared" si="8"/>
        <v>0.0033195020746887966</v>
      </c>
    </row>
    <row r="194" spans="1:10" ht="12.75">
      <c r="A194" s="47" t="s">
        <v>8</v>
      </c>
      <c r="B194" s="48">
        <v>184</v>
      </c>
      <c r="C194" s="48">
        <v>207</v>
      </c>
      <c r="D194" s="49">
        <f t="shared" si="7"/>
        <v>0.031828403390416884</v>
      </c>
      <c r="E194" s="56"/>
      <c r="G194" s="89" t="s">
        <v>8</v>
      </c>
      <c r="H194" s="54">
        <v>498</v>
      </c>
      <c r="I194" s="54">
        <v>524</v>
      </c>
      <c r="J194" s="90">
        <f t="shared" si="8"/>
        <v>0.04132780082987552</v>
      </c>
    </row>
    <row r="195" spans="1:10" ht="12.75">
      <c r="A195" s="47" t="s">
        <v>9</v>
      </c>
      <c r="B195" s="48">
        <v>26</v>
      </c>
      <c r="C195" s="48">
        <v>18</v>
      </c>
      <c r="D195" s="49">
        <f t="shared" si="7"/>
        <v>0.004497491783428472</v>
      </c>
      <c r="E195" s="56"/>
      <c r="G195" s="89" t="s">
        <v>9</v>
      </c>
      <c r="H195" s="54">
        <v>50</v>
      </c>
      <c r="I195" s="54">
        <v>32</v>
      </c>
      <c r="J195" s="90">
        <f t="shared" si="8"/>
        <v>0.004149377593360996</v>
      </c>
    </row>
    <row r="196" spans="1:10" ht="12.75">
      <c r="A196" s="47" t="s">
        <v>10</v>
      </c>
      <c r="B196" s="48">
        <v>44</v>
      </c>
      <c r="C196" s="48">
        <v>26</v>
      </c>
      <c r="D196" s="49">
        <f t="shared" si="7"/>
        <v>0.007611139941186646</v>
      </c>
      <c r="E196" s="56"/>
      <c r="G196" s="89" t="s">
        <v>10</v>
      </c>
      <c r="H196" s="54">
        <v>82</v>
      </c>
      <c r="I196" s="54">
        <v>74</v>
      </c>
      <c r="J196" s="90">
        <f t="shared" si="8"/>
        <v>0.006804979253112033</v>
      </c>
    </row>
    <row r="197" spans="1:10" ht="12.75">
      <c r="A197" s="47" t="s">
        <v>11</v>
      </c>
      <c r="B197" s="48">
        <v>196</v>
      </c>
      <c r="C197" s="48">
        <v>198</v>
      </c>
      <c r="D197" s="49">
        <f t="shared" si="7"/>
        <v>0.03390416882892233</v>
      </c>
      <c r="E197" s="56"/>
      <c r="G197" s="89" t="s">
        <v>11</v>
      </c>
      <c r="H197" s="54">
        <v>426</v>
      </c>
      <c r="I197" s="54">
        <v>476</v>
      </c>
      <c r="J197" s="90">
        <f t="shared" si="8"/>
        <v>0.03535269709543568</v>
      </c>
    </row>
    <row r="198" spans="1:10" ht="12.75">
      <c r="A198" s="47" t="s">
        <v>12</v>
      </c>
      <c r="B198" s="48">
        <v>205</v>
      </c>
      <c r="C198" s="48">
        <v>193</v>
      </c>
      <c r="D198" s="49">
        <f t="shared" si="7"/>
        <v>0.03546099290780142</v>
      </c>
      <c r="E198" s="56"/>
      <c r="G198" s="89" t="s">
        <v>12</v>
      </c>
      <c r="H198" s="54">
        <v>401</v>
      </c>
      <c r="I198" s="54">
        <v>432</v>
      </c>
      <c r="J198" s="90">
        <f t="shared" si="8"/>
        <v>0.033278008298755185</v>
      </c>
    </row>
    <row r="199" spans="1:10" ht="12.75">
      <c r="A199" s="47" t="s">
        <v>13</v>
      </c>
      <c r="B199" s="48">
        <v>18</v>
      </c>
      <c r="C199" s="48">
        <v>18</v>
      </c>
      <c r="D199" s="49">
        <f t="shared" si="7"/>
        <v>0.0031136481577581734</v>
      </c>
      <c r="E199" s="56"/>
      <c r="G199" s="89" t="s">
        <v>13</v>
      </c>
      <c r="H199" s="54">
        <v>26</v>
      </c>
      <c r="I199" s="54">
        <v>22</v>
      </c>
      <c r="J199" s="90">
        <f t="shared" si="8"/>
        <v>0.002157676348547718</v>
      </c>
    </row>
    <row r="200" spans="1:10" ht="12.75">
      <c r="A200" s="47" t="s">
        <v>14</v>
      </c>
      <c r="B200" s="48">
        <v>422</v>
      </c>
      <c r="C200" s="48">
        <v>507</v>
      </c>
      <c r="D200" s="49">
        <f t="shared" si="7"/>
        <v>0.07299775125410829</v>
      </c>
      <c r="E200" s="56"/>
      <c r="G200" s="89" t="s">
        <v>14</v>
      </c>
      <c r="H200" s="55">
        <v>902</v>
      </c>
      <c r="I200" s="55">
        <v>1043</v>
      </c>
      <c r="J200" s="90">
        <f t="shared" si="8"/>
        <v>0.07485477178423236</v>
      </c>
    </row>
    <row r="201" spans="1:10" ht="12.75">
      <c r="A201" s="47" t="s">
        <v>15</v>
      </c>
      <c r="B201" s="48">
        <v>79</v>
      </c>
      <c r="C201" s="48">
        <v>94</v>
      </c>
      <c r="D201" s="49">
        <f t="shared" si="7"/>
        <v>0.013665455803494205</v>
      </c>
      <c r="E201" s="56"/>
      <c r="G201" s="89" t="s">
        <v>15</v>
      </c>
      <c r="H201" s="54">
        <v>207</v>
      </c>
      <c r="I201" s="54">
        <v>215</v>
      </c>
      <c r="J201" s="90">
        <f t="shared" si="8"/>
        <v>0.01717842323651452</v>
      </c>
    </row>
    <row r="202" spans="1:10" ht="12.75">
      <c r="A202" s="47" t="s">
        <v>16</v>
      </c>
      <c r="B202" s="48">
        <v>46</v>
      </c>
      <c r="C202" s="48">
        <v>31</v>
      </c>
      <c r="D202" s="49">
        <f t="shared" si="7"/>
        <v>0.007957100847604221</v>
      </c>
      <c r="E202" s="56"/>
      <c r="G202" s="89" t="s">
        <v>16</v>
      </c>
      <c r="H202" s="54">
        <v>127</v>
      </c>
      <c r="I202" s="54">
        <v>121</v>
      </c>
      <c r="J202" s="90">
        <f t="shared" si="8"/>
        <v>0.01053941908713693</v>
      </c>
    </row>
    <row r="203" spans="1:10" ht="12.75">
      <c r="A203" s="47" t="s">
        <v>17</v>
      </c>
      <c r="B203" s="48">
        <v>63</v>
      </c>
      <c r="C203" s="48">
        <v>60</v>
      </c>
      <c r="D203" s="49">
        <f t="shared" si="7"/>
        <v>0.010897768552153606</v>
      </c>
      <c r="E203" s="56"/>
      <c r="G203" s="89" t="s">
        <v>17</v>
      </c>
      <c r="H203" s="54">
        <v>128</v>
      </c>
      <c r="I203" s="54">
        <v>160</v>
      </c>
      <c r="J203" s="90">
        <f t="shared" si="8"/>
        <v>0.010622406639004149</v>
      </c>
    </row>
    <row r="204" spans="1:10" ht="12.75">
      <c r="A204" s="47" t="s">
        <v>18</v>
      </c>
      <c r="B204" s="48">
        <v>37</v>
      </c>
      <c r="C204" s="48">
        <v>40</v>
      </c>
      <c r="D204" s="49">
        <f t="shared" si="7"/>
        <v>0.006400276768725134</v>
      </c>
      <c r="E204" s="56"/>
      <c r="G204" s="89" t="s">
        <v>18</v>
      </c>
      <c r="H204" s="54">
        <v>84</v>
      </c>
      <c r="I204" s="54">
        <v>91</v>
      </c>
      <c r="J204" s="90">
        <f t="shared" si="8"/>
        <v>0.006970954356846473</v>
      </c>
    </row>
    <row r="205" spans="1:10" ht="12.75">
      <c r="A205" s="47" t="s">
        <v>19</v>
      </c>
      <c r="B205" s="48">
        <v>51</v>
      </c>
      <c r="C205" s="48">
        <v>43</v>
      </c>
      <c r="D205" s="49">
        <f t="shared" si="7"/>
        <v>0.008822003113648157</v>
      </c>
      <c r="E205" s="56"/>
      <c r="G205" s="89" t="s">
        <v>19</v>
      </c>
      <c r="H205" s="54">
        <v>129</v>
      </c>
      <c r="I205" s="54">
        <v>157</v>
      </c>
      <c r="J205" s="90">
        <f t="shared" si="8"/>
        <v>0.010705394190871369</v>
      </c>
    </row>
    <row r="206" spans="1:10" ht="12.75">
      <c r="A206" s="47" t="s">
        <v>20</v>
      </c>
      <c r="B206" s="48">
        <v>107</v>
      </c>
      <c r="C206" s="48">
        <v>108</v>
      </c>
      <c r="D206" s="49">
        <f t="shared" si="7"/>
        <v>0.01850890849334025</v>
      </c>
      <c r="E206" s="56"/>
      <c r="G206" s="89" t="s">
        <v>20</v>
      </c>
      <c r="H206" s="54">
        <v>215</v>
      </c>
      <c r="I206" s="54">
        <v>196</v>
      </c>
      <c r="J206" s="90">
        <f t="shared" si="8"/>
        <v>0.01784232365145228</v>
      </c>
    </row>
    <row r="207" spans="1:10" ht="12.75">
      <c r="A207" s="47" t="s">
        <v>21</v>
      </c>
      <c r="B207" s="48">
        <v>59</v>
      </c>
      <c r="C207" s="48">
        <v>65</v>
      </c>
      <c r="D207" s="49">
        <f t="shared" si="7"/>
        <v>0.010205846739318456</v>
      </c>
      <c r="E207" s="56"/>
      <c r="G207" s="89" t="s">
        <v>21</v>
      </c>
      <c r="H207" s="54">
        <v>157</v>
      </c>
      <c r="I207" s="54">
        <v>168</v>
      </c>
      <c r="J207" s="90">
        <f t="shared" si="8"/>
        <v>0.013029045643153526</v>
      </c>
    </row>
    <row r="208" spans="1:10" ht="12.75">
      <c r="A208" s="47" t="s">
        <v>22</v>
      </c>
      <c r="B208" s="48">
        <v>163</v>
      </c>
      <c r="C208" s="48">
        <v>173</v>
      </c>
      <c r="D208" s="49">
        <f t="shared" si="7"/>
        <v>0.028195813873032348</v>
      </c>
      <c r="E208" s="56"/>
      <c r="G208" s="89" t="s">
        <v>22</v>
      </c>
      <c r="H208" s="54">
        <v>259</v>
      </c>
      <c r="I208" s="54">
        <v>239</v>
      </c>
      <c r="J208" s="90">
        <f t="shared" si="8"/>
        <v>0.02149377593360996</v>
      </c>
    </row>
    <row r="209" spans="1:10" ht="12.75">
      <c r="A209" s="47" t="s">
        <v>23</v>
      </c>
      <c r="B209" s="48">
        <v>15</v>
      </c>
      <c r="C209" s="48">
        <v>21</v>
      </c>
      <c r="D209" s="49">
        <f t="shared" si="7"/>
        <v>0.002594706798131811</v>
      </c>
      <c r="E209" s="56"/>
      <c r="G209" s="89" t="s">
        <v>23</v>
      </c>
      <c r="H209" s="54">
        <v>26</v>
      </c>
      <c r="I209" s="54">
        <v>74</v>
      </c>
      <c r="J209" s="90">
        <f t="shared" si="8"/>
        <v>0.002157676348547718</v>
      </c>
    </row>
    <row r="210" spans="1:10" ht="12.75">
      <c r="A210" s="47" t="s">
        <v>50</v>
      </c>
      <c r="B210" s="48">
        <v>34</v>
      </c>
      <c r="C210" s="48">
        <v>29</v>
      </c>
      <c r="D210" s="49">
        <f t="shared" si="7"/>
        <v>0.005881335409098772</v>
      </c>
      <c r="E210" s="56"/>
      <c r="G210" s="89" t="s">
        <v>50</v>
      </c>
      <c r="H210" s="54">
        <v>61</v>
      </c>
      <c r="I210" s="54">
        <v>66</v>
      </c>
      <c r="J210" s="90">
        <f t="shared" si="8"/>
        <v>0.005062240663900415</v>
      </c>
    </row>
    <row r="211" spans="1:10" ht="12.75">
      <c r="A211" s="47" t="s">
        <v>24</v>
      </c>
      <c r="B211" s="48">
        <v>225</v>
      </c>
      <c r="C211" s="48">
        <v>244</v>
      </c>
      <c r="D211" s="49">
        <f t="shared" si="7"/>
        <v>0.038920601971977165</v>
      </c>
      <c r="E211" s="56"/>
      <c r="G211" s="89" t="s">
        <v>24</v>
      </c>
      <c r="H211" s="54">
        <v>372</v>
      </c>
      <c r="I211" s="54">
        <v>373</v>
      </c>
      <c r="J211" s="90">
        <f t="shared" si="8"/>
        <v>0.030871369294605808</v>
      </c>
    </row>
    <row r="212" spans="1:10" ht="12.75">
      <c r="A212" s="47" t="s">
        <v>25</v>
      </c>
      <c r="B212" s="48">
        <v>64</v>
      </c>
      <c r="C212" s="48">
        <v>70</v>
      </c>
      <c r="D212" s="49">
        <f t="shared" si="7"/>
        <v>0.011070749005362394</v>
      </c>
      <c r="E212" s="56"/>
      <c r="G212" s="89" t="s">
        <v>25</v>
      </c>
      <c r="H212" s="54">
        <v>119</v>
      </c>
      <c r="I212" s="54">
        <v>161</v>
      </c>
      <c r="J212" s="90">
        <f t="shared" si="8"/>
        <v>0.00987551867219917</v>
      </c>
    </row>
    <row r="213" spans="1:10" ht="12.75">
      <c r="A213" s="47" t="s">
        <v>26</v>
      </c>
      <c r="B213" s="48">
        <v>504</v>
      </c>
      <c r="C213" s="48">
        <v>608</v>
      </c>
      <c r="D213" s="49">
        <f t="shared" si="7"/>
        <v>0.08718214841722885</v>
      </c>
      <c r="E213" s="56"/>
      <c r="G213" s="89" t="s">
        <v>26</v>
      </c>
      <c r="H213" s="55">
        <v>1314</v>
      </c>
      <c r="I213" s="55">
        <v>1436</v>
      </c>
      <c r="J213" s="90">
        <f t="shared" si="8"/>
        <v>0.10904564315352697</v>
      </c>
    </row>
    <row r="214" spans="1:10" ht="12.75">
      <c r="A214" s="47" t="s">
        <v>27</v>
      </c>
      <c r="B214" s="48">
        <v>82</v>
      </c>
      <c r="C214" s="48">
        <v>102</v>
      </c>
      <c r="D214" s="49">
        <f t="shared" si="7"/>
        <v>0.014184397163120567</v>
      </c>
      <c r="E214" s="56"/>
      <c r="G214" s="89" t="s">
        <v>27</v>
      </c>
      <c r="H214" s="54">
        <v>236</v>
      </c>
      <c r="I214" s="54">
        <v>254</v>
      </c>
      <c r="J214" s="90">
        <f t="shared" si="8"/>
        <v>0.0195850622406639</v>
      </c>
    </row>
    <row r="215" spans="1:10" ht="12.75">
      <c r="A215" s="47" t="s">
        <v>28</v>
      </c>
      <c r="B215" s="48">
        <v>33</v>
      </c>
      <c r="C215" s="48">
        <v>25</v>
      </c>
      <c r="D215" s="49">
        <f t="shared" si="7"/>
        <v>0.005708354955889984</v>
      </c>
      <c r="E215" s="56"/>
      <c r="G215" s="89" t="s">
        <v>28</v>
      </c>
      <c r="H215" s="54">
        <v>59</v>
      </c>
      <c r="I215" s="54">
        <v>67</v>
      </c>
      <c r="J215" s="90">
        <f t="shared" si="8"/>
        <v>0.004896265560165975</v>
      </c>
    </row>
    <row r="216" spans="1:10" ht="12.75">
      <c r="A216" s="47" t="s">
        <v>29</v>
      </c>
      <c r="B216" s="48">
        <v>315</v>
      </c>
      <c r="C216" s="48">
        <v>339</v>
      </c>
      <c r="D216" s="49">
        <f t="shared" si="7"/>
        <v>0.054488842760768035</v>
      </c>
      <c r="E216" s="56"/>
      <c r="G216" s="89" t="s">
        <v>29</v>
      </c>
      <c r="H216" s="54">
        <v>605</v>
      </c>
      <c r="I216" s="54">
        <v>668</v>
      </c>
      <c r="J216" s="90">
        <f t="shared" si="8"/>
        <v>0.05020746887966805</v>
      </c>
    </row>
    <row r="217" spans="1:10" ht="12.75">
      <c r="A217" s="47" t="s">
        <v>30</v>
      </c>
      <c r="B217" s="48">
        <v>35</v>
      </c>
      <c r="C217" s="48">
        <v>46</v>
      </c>
      <c r="D217" s="49">
        <f t="shared" si="7"/>
        <v>0.006054315862307559</v>
      </c>
      <c r="E217" s="56"/>
      <c r="G217" s="89" t="s">
        <v>30</v>
      </c>
      <c r="H217" s="54">
        <v>122</v>
      </c>
      <c r="I217" s="54">
        <v>134</v>
      </c>
      <c r="J217" s="90">
        <f t="shared" si="8"/>
        <v>0.01012448132780083</v>
      </c>
    </row>
    <row r="218" spans="1:10" ht="12.75">
      <c r="A218" s="47" t="s">
        <v>31</v>
      </c>
      <c r="B218" s="48">
        <v>76</v>
      </c>
      <c r="C218" s="48">
        <v>76</v>
      </c>
      <c r="D218" s="49">
        <f t="shared" si="7"/>
        <v>0.013146514443867843</v>
      </c>
      <c r="E218" s="56"/>
      <c r="G218" s="89" t="s">
        <v>31</v>
      </c>
      <c r="H218" s="54">
        <v>143</v>
      </c>
      <c r="I218" s="54">
        <v>174</v>
      </c>
      <c r="J218" s="90">
        <f t="shared" si="8"/>
        <v>0.011867219917012449</v>
      </c>
    </row>
    <row r="219" spans="1:10" ht="12.75">
      <c r="A219" s="47" t="s">
        <v>32</v>
      </c>
      <c r="B219" s="48">
        <v>82</v>
      </c>
      <c r="C219" s="48">
        <v>102</v>
      </c>
      <c r="D219" s="49">
        <f t="shared" si="7"/>
        <v>0.014184397163120567</v>
      </c>
      <c r="E219" s="56"/>
      <c r="G219" s="89" t="s">
        <v>32</v>
      </c>
      <c r="H219" s="54">
        <v>162</v>
      </c>
      <c r="I219" s="54">
        <v>205</v>
      </c>
      <c r="J219" s="90">
        <f t="shared" si="8"/>
        <v>0.013443983402489626</v>
      </c>
    </row>
    <row r="220" spans="1:10" ht="12.75">
      <c r="A220" s="47" t="s">
        <v>33</v>
      </c>
      <c r="B220" s="48">
        <v>87</v>
      </c>
      <c r="C220" s="48">
        <v>103</v>
      </c>
      <c r="D220" s="49">
        <f t="shared" si="7"/>
        <v>0.015049299429164505</v>
      </c>
      <c r="E220" s="56"/>
      <c r="G220" s="89" t="s">
        <v>33</v>
      </c>
      <c r="H220" s="54">
        <v>225</v>
      </c>
      <c r="I220" s="54">
        <v>282</v>
      </c>
      <c r="J220" s="90">
        <f t="shared" si="8"/>
        <v>0.01867219917012448</v>
      </c>
    </row>
    <row r="221" spans="1:10" ht="12.75">
      <c r="A221" s="47" t="s">
        <v>35</v>
      </c>
      <c r="B221" s="48">
        <v>21</v>
      </c>
      <c r="C221" s="48">
        <v>43</v>
      </c>
      <c r="D221" s="49">
        <f t="shared" si="7"/>
        <v>0.0036325895173845357</v>
      </c>
      <c r="E221" s="56"/>
      <c r="G221" s="89" t="s">
        <v>35</v>
      </c>
      <c r="H221" s="54">
        <v>50</v>
      </c>
      <c r="I221" s="54">
        <v>61</v>
      </c>
      <c r="J221" s="90">
        <f t="shared" si="8"/>
        <v>0.004149377593360996</v>
      </c>
    </row>
    <row r="222" spans="1:10" ht="12.75">
      <c r="A222" s="47" t="s">
        <v>36</v>
      </c>
      <c r="B222" s="48">
        <v>275</v>
      </c>
      <c r="C222" s="48">
        <v>277</v>
      </c>
      <c r="D222" s="49">
        <f t="shared" si="7"/>
        <v>0.047569624632416534</v>
      </c>
      <c r="E222" s="56"/>
      <c r="G222" s="89" t="s">
        <v>36</v>
      </c>
      <c r="H222" s="54">
        <v>609</v>
      </c>
      <c r="I222" s="54">
        <v>691</v>
      </c>
      <c r="J222" s="90">
        <f t="shared" si="8"/>
        <v>0.05053941908713693</v>
      </c>
    </row>
    <row r="223" spans="1:10" ht="12.75">
      <c r="A223" s="201" t="s">
        <v>37</v>
      </c>
      <c r="B223" s="48">
        <v>57</v>
      </c>
      <c r="C223" s="48">
        <v>69</v>
      </c>
      <c r="D223" s="49">
        <f t="shared" si="7"/>
        <v>0.009859885832900882</v>
      </c>
      <c r="E223" s="56"/>
      <c r="G223" s="202" t="s">
        <v>37</v>
      </c>
      <c r="H223" s="54">
        <v>112</v>
      </c>
      <c r="I223" s="54">
        <v>142</v>
      </c>
      <c r="J223" s="90">
        <f t="shared" si="8"/>
        <v>0.009294605809128631</v>
      </c>
    </row>
    <row r="224" spans="1:10" ht="12.75">
      <c r="A224" s="201" t="s">
        <v>38</v>
      </c>
      <c r="B224" s="48">
        <v>51</v>
      </c>
      <c r="C224" s="48">
        <v>53</v>
      </c>
      <c r="D224" s="49">
        <f t="shared" si="7"/>
        <v>0.008822003113648157</v>
      </c>
      <c r="E224" s="56"/>
      <c r="G224" s="202" t="s">
        <v>38</v>
      </c>
      <c r="H224" s="54">
        <v>85</v>
      </c>
      <c r="I224" s="54">
        <v>93</v>
      </c>
      <c r="J224" s="90">
        <f t="shared" si="8"/>
        <v>0.007053941908713693</v>
      </c>
    </row>
    <row r="225" spans="1:10" ht="12.75">
      <c r="A225" s="201" t="s">
        <v>34</v>
      </c>
      <c r="B225" s="48">
        <v>8</v>
      </c>
      <c r="C225" s="48">
        <v>12</v>
      </c>
      <c r="D225" s="49">
        <f t="shared" si="7"/>
        <v>0.0013838436256702993</v>
      </c>
      <c r="E225" s="56"/>
      <c r="G225" s="202" t="s">
        <v>34</v>
      </c>
      <c r="H225" s="54">
        <v>17</v>
      </c>
      <c r="I225" s="54">
        <v>18</v>
      </c>
      <c r="J225" s="90">
        <f t="shared" si="8"/>
        <v>0.0014107883817427386</v>
      </c>
    </row>
    <row r="226" spans="1:10" ht="12.75">
      <c r="A226" s="201" t="s">
        <v>39</v>
      </c>
      <c r="B226" s="48">
        <v>58</v>
      </c>
      <c r="C226" s="48">
        <v>42</v>
      </c>
      <c r="D226" s="49">
        <f t="shared" si="7"/>
        <v>0.01003286628610967</v>
      </c>
      <c r="E226" s="56"/>
      <c r="G226" s="202" t="s">
        <v>39</v>
      </c>
      <c r="H226" s="54">
        <v>132</v>
      </c>
      <c r="I226" s="54">
        <v>173</v>
      </c>
      <c r="J226" s="90">
        <f t="shared" si="8"/>
        <v>0.010954356846473029</v>
      </c>
    </row>
    <row r="227" spans="1:10" ht="12.75">
      <c r="A227" s="201" t="s">
        <v>40</v>
      </c>
      <c r="B227" s="48">
        <v>84</v>
      </c>
      <c r="C227" s="48">
        <v>76</v>
      </c>
      <c r="D227" s="49">
        <f t="shared" si="7"/>
        <v>0.014530358069538143</v>
      </c>
      <c r="E227" s="56"/>
      <c r="G227" s="202" t="s">
        <v>40</v>
      </c>
      <c r="H227" s="54">
        <v>212</v>
      </c>
      <c r="I227" s="54">
        <v>185</v>
      </c>
      <c r="J227" s="90">
        <f t="shared" si="8"/>
        <v>0.017593360995850623</v>
      </c>
    </row>
    <row r="228" spans="1:10" ht="12.75">
      <c r="A228" s="47" t="s">
        <v>41</v>
      </c>
      <c r="B228" s="48">
        <v>161</v>
      </c>
      <c r="C228" s="48">
        <v>163</v>
      </c>
      <c r="D228" s="49">
        <f t="shared" si="7"/>
        <v>0.027849852966614772</v>
      </c>
      <c r="E228" s="56"/>
      <c r="G228" s="89" t="s">
        <v>41</v>
      </c>
      <c r="H228" s="54">
        <v>265</v>
      </c>
      <c r="I228" s="54">
        <v>294</v>
      </c>
      <c r="J228" s="90">
        <f t="shared" si="8"/>
        <v>0.02199170124481328</v>
      </c>
    </row>
    <row r="229" spans="1:10" ht="12.75">
      <c r="A229" s="47" t="s">
        <v>42</v>
      </c>
      <c r="B229" s="48">
        <v>83</v>
      </c>
      <c r="C229" s="48">
        <v>98</v>
      </c>
      <c r="D229" s="49">
        <f t="shared" si="7"/>
        <v>0.014357377616329355</v>
      </c>
      <c r="E229" s="56"/>
      <c r="G229" s="89" t="s">
        <v>42</v>
      </c>
      <c r="H229" s="54">
        <v>284</v>
      </c>
      <c r="I229" s="54">
        <v>267</v>
      </c>
      <c r="J229" s="90">
        <f t="shared" si="8"/>
        <v>0.023568464730290457</v>
      </c>
    </row>
    <row r="230" spans="1:10" ht="12.75">
      <c r="A230" s="47" t="s">
        <v>43</v>
      </c>
      <c r="B230" s="48">
        <v>572</v>
      </c>
      <c r="C230" s="48">
        <v>506</v>
      </c>
      <c r="D230" s="49">
        <f t="shared" si="7"/>
        <v>0.09894481923542639</v>
      </c>
      <c r="E230" s="56"/>
      <c r="G230" s="89" t="s">
        <v>43</v>
      </c>
      <c r="H230" s="54">
        <v>733</v>
      </c>
      <c r="I230" s="54">
        <v>749</v>
      </c>
      <c r="J230" s="90">
        <f t="shared" si="8"/>
        <v>0.0608298755186722</v>
      </c>
    </row>
    <row r="231" spans="1:10" ht="12.75">
      <c r="A231" s="47" t="s">
        <v>44</v>
      </c>
      <c r="B231" s="48">
        <v>21</v>
      </c>
      <c r="C231" s="48">
        <v>27</v>
      </c>
      <c r="D231" s="49">
        <f t="shared" si="7"/>
        <v>0.0036325895173845357</v>
      </c>
      <c r="E231" s="56"/>
      <c r="G231" s="89" t="s">
        <v>44</v>
      </c>
      <c r="H231" s="54">
        <v>101</v>
      </c>
      <c r="I231" s="54">
        <v>105</v>
      </c>
      <c r="J231" s="90">
        <f t="shared" si="8"/>
        <v>0.008381742738589212</v>
      </c>
    </row>
    <row r="232" spans="1:10" ht="12.75">
      <c r="A232" s="47" t="s">
        <v>45</v>
      </c>
      <c r="B232" s="48">
        <v>389</v>
      </c>
      <c r="C232" s="48">
        <v>430</v>
      </c>
      <c r="D232" s="49">
        <f t="shared" si="7"/>
        <v>0.0672893962982183</v>
      </c>
      <c r="E232" s="56"/>
      <c r="G232" s="89" t="s">
        <v>45</v>
      </c>
      <c r="H232" s="55">
        <v>828</v>
      </c>
      <c r="I232" s="55">
        <v>1015</v>
      </c>
      <c r="J232" s="90">
        <f t="shared" si="8"/>
        <v>0.06871369294605809</v>
      </c>
    </row>
    <row r="233" spans="1:10" ht="12.75">
      <c r="A233" s="47" t="s">
        <v>46</v>
      </c>
      <c r="B233" s="48">
        <v>176</v>
      </c>
      <c r="C233" s="48">
        <v>160</v>
      </c>
      <c r="D233" s="49">
        <f t="shared" si="7"/>
        <v>0.030444559764746585</v>
      </c>
      <c r="E233" s="56"/>
      <c r="G233" s="89" t="s">
        <v>46</v>
      </c>
      <c r="H233" s="54">
        <v>307</v>
      </c>
      <c r="I233" s="54">
        <v>330</v>
      </c>
      <c r="J233" s="90">
        <f t="shared" si="8"/>
        <v>0.025477178423236515</v>
      </c>
    </row>
    <row r="234" spans="1:10" ht="12.75">
      <c r="A234" s="47" t="s">
        <v>47</v>
      </c>
      <c r="B234" s="48">
        <v>48</v>
      </c>
      <c r="C234" s="48">
        <v>49</v>
      </c>
      <c r="D234" s="49">
        <f t="shared" si="7"/>
        <v>0.008303061754021795</v>
      </c>
      <c r="E234" s="56"/>
      <c r="G234" s="89" t="s">
        <v>47</v>
      </c>
      <c r="H234" s="54">
        <v>80</v>
      </c>
      <c r="I234" s="54">
        <v>101</v>
      </c>
      <c r="J234" s="90">
        <f t="shared" si="8"/>
        <v>0.006639004149377593</v>
      </c>
    </row>
    <row r="235" spans="1:10" ht="12.75">
      <c r="A235" s="47" t="s">
        <v>48</v>
      </c>
      <c r="B235" s="48">
        <v>49</v>
      </c>
      <c r="C235" s="48">
        <v>61</v>
      </c>
      <c r="D235" s="49">
        <f t="shared" si="7"/>
        <v>0.008476042207230583</v>
      </c>
      <c r="E235" s="56"/>
      <c r="G235" s="89" t="s">
        <v>48</v>
      </c>
      <c r="H235" s="54">
        <v>68</v>
      </c>
      <c r="I235" s="54">
        <v>85</v>
      </c>
      <c r="J235" s="90">
        <f t="shared" si="8"/>
        <v>0.005643153526970954</v>
      </c>
    </row>
    <row r="236" spans="1:10" ht="12.75">
      <c r="A236" s="47" t="s">
        <v>49</v>
      </c>
      <c r="B236" s="48">
        <v>265</v>
      </c>
      <c r="C236" s="48">
        <v>240</v>
      </c>
      <c r="D236" s="49">
        <f t="shared" si="7"/>
        <v>0.045839820100328665</v>
      </c>
      <c r="E236" s="56"/>
      <c r="G236" s="89" t="s">
        <v>49</v>
      </c>
      <c r="H236" s="54">
        <v>469</v>
      </c>
      <c r="I236" s="54">
        <v>507</v>
      </c>
      <c r="J236" s="90">
        <f t="shared" si="8"/>
        <v>0.03892116182572614</v>
      </c>
    </row>
    <row r="237" spans="1:10" s="286" customFormat="1" ht="15.75" thickBot="1">
      <c r="A237" s="302" t="s">
        <v>2</v>
      </c>
      <c r="B237" s="303">
        <f>SUM(B191:B236)</f>
        <v>5781</v>
      </c>
      <c r="C237" s="303">
        <f>SUM(C191:C236)</f>
        <v>6057</v>
      </c>
      <c r="D237" s="304">
        <f>SUM(D191:D236)</f>
        <v>1.0000000000000002</v>
      </c>
      <c r="E237" s="305"/>
      <c r="F237" s="298"/>
      <c r="G237" s="306" t="s">
        <v>2</v>
      </c>
      <c r="H237" s="307">
        <f>SUM(H191:H236)</f>
        <v>12050</v>
      </c>
      <c r="I237" s="307">
        <f>SUM(I191:I236)</f>
        <v>13237</v>
      </c>
      <c r="J237" s="308">
        <f>SUM(J191:J236)</f>
        <v>1.0000000000000002</v>
      </c>
    </row>
    <row r="238" spans="5:10" ht="13.5" thickTop="1">
      <c r="E238" s="56"/>
      <c r="G238" s="56"/>
      <c r="H238" s="56"/>
      <c r="I238" s="56"/>
      <c r="J238" s="56"/>
    </row>
    <row r="239" spans="5:10" ht="7.15" customHeight="1">
      <c r="E239" s="56"/>
      <c r="G239" s="56"/>
      <c r="H239" s="56"/>
      <c r="I239" s="56"/>
      <c r="J239" s="56"/>
    </row>
    <row r="240" spans="5:10" ht="12.75">
      <c r="E240" s="56"/>
      <c r="G240" s="56"/>
      <c r="H240" s="56"/>
      <c r="I240" s="56"/>
      <c r="J240" s="56"/>
    </row>
  </sheetData>
  <mergeCells count="28">
    <mergeCell ref="G183:J183"/>
    <mergeCell ref="A183:D183"/>
    <mergeCell ref="G125:J125"/>
    <mergeCell ref="A125:D125"/>
    <mergeCell ref="A2:J2"/>
    <mergeCell ref="A1:J1"/>
    <mergeCell ref="A5:E5"/>
    <mergeCell ref="G5:J5"/>
    <mergeCell ref="A63:E63"/>
    <mergeCell ref="G63:J63"/>
    <mergeCell ref="G127:J127"/>
    <mergeCell ref="G126:J126"/>
    <mergeCell ref="G6:J6"/>
    <mergeCell ref="G7:J7"/>
    <mergeCell ref="A7:E7"/>
    <mergeCell ref="A6:E6"/>
    <mergeCell ref="G64:J64"/>
    <mergeCell ref="A64:E64"/>
    <mergeCell ref="G184:J184"/>
    <mergeCell ref="G185:J185"/>
    <mergeCell ref="A184:D184"/>
    <mergeCell ref="A185:D185"/>
    <mergeCell ref="C72:D72"/>
    <mergeCell ref="A65:E65"/>
    <mergeCell ref="A66:E66"/>
    <mergeCell ref="A67:E67"/>
    <mergeCell ref="A126:D126"/>
    <mergeCell ref="A127:D127"/>
  </mergeCells>
  <printOptions horizontalCentered="1"/>
  <pageMargins left="0.14" right="0.08" top="0.47" bottom="0.29" header="0.3" footer="0.12"/>
  <pageSetup fitToHeight="4" horizontalDpi="600" verticalDpi="600" orientation="portrait" scale="85" r:id="rId1"/>
  <headerFooter>
    <oddFooter>&amp;CPage &amp;P of 4</oddFooter>
  </headerFooter>
  <rowBreaks count="3" manualBreakCount="3">
    <brk id="60" max="16383" man="1"/>
    <brk id="181" max="16383" man="1"/>
    <brk id="2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Max Learner</dc:creator>
  <cp:keywords/>
  <dc:description/>
  <cp:lastModifiedBy>Charles Appleby</cp:lastModifiedBy>
  <cp:lastPrinted>2013-03-11T21:53:05Z</cp:lastPrinted>
  <dcterms:created xsi:type="dcterms:W3CDTF">2000-01-17T13:30:46Z</dcterms:created>
  <dcterms:modified xsi:type="dcterms:W3CDTF">2016-01-12T18:34:43Z</dcterms:modified>
  <cp:category/>
  <cp:version/>
  <cp:contentType/>
  <cp:contentStatus/>
</cp:coreProperties>
</file>